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d Air Mechanics\Desktop\"/>
    </mc:Choice>
  </mc:AlternateContent>
  <xr:revisionPtr revIDLastSave="0" documentId="13_ncr:1_{3943CE62-FDA6-465A-B7F1-4C40C985A59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N733MG" sheetId="1" r:id="rId1"/>
    <sheet name="N4432R" sheetId="2" r:id="rId2"/>
    <sheet name="N5128R" sheetId="3" r:id="rId3"/>
    <sheet name="N736YY" sheetId="6" r:id="rId4"/>
    <sheet name="N56280" sheetId="4" r:id="rId5"/>
    <sheet name="N5330Q" sheetId="5" r:id="rId6"/>
    <sheet name="N5116M" sheetId="9" r:id="rId7"/>
  </sheets>
  <calcPr calcId="181029"/>
</workbook>
</file>

<file path=xl/calcChain.xml><?xml version="1.0" encoding="utf-8"?>
<calcChain xmlns="http://schemas.openxmlformats.org/spreadsheetml/2006/main">
  <c r="E18" i="9" l="1"/>
  <c r="D18" i="9"/>
  <c r="F17" i="9"/>
  <c r="E15" i="9"/>
  <c r="D15" i="9"/>
  <c r="D12" i="9"/>
  <c r="F12" i="9" s="1"/>
  <c r="F9" i="9"/>
  <c r="F8" i="9"/>
  <c r="F7" i="9"/>
  <c r="D10" i="9"/>
  <c r="D13" i="9" s="1"/>
  <c r="D16" i="9" s="1"/>
  <c r="D19" i="9" s="1"/>
  <c r="F6" i="9"/>
  <c r="J2" i="9"/>
  <c r="J2" i="1"/>
  <c r="J2" i="6"/>
  <c r="F6" i="6"/>
  <c r="F7" i="6"/>
  <c r="F8" i="6"/>
  <c r="F9" i="6"/>
  <c r="F10" i="6"/>
  <c r="D11" i="6"/>
  <c r="D13" i="6"/>
  <c r="D16" i="6"/>
  <c r="E16" i="6"/>
  <c r="F18" i="6"/>
  <c r="D19" i="6"/>
  <c r="E19" i="6"/>
  <c r="F19" i="6"/>
  <c r="F18" i="9" l="1"/>
  <c r="F15" i="9"/>
  <c r="F10" i="9"/>
  <c r="F13" i="9" s="1"/>
  <c r="F16" i="6"/>
  <c r="F11" i="6"/>
  <c r="D14" i="6"/>
  <c r="D17" i="6" s="1"/>
  <c r="D20" i="6" s="1"/>
  <c r="F13" i="6"/>
  <c r="F14" i="6" s="1"/>
  <c r="F17" i="6" s="1"/>
  <c r="F20" i="6" s="1"/>
  <c r="J2" i="5"/>
  <c r="F6" i="5"/>
  <c r="F7" i="5"/>
  <c r="F8" i="5"/>
  <c r="F9" i="5"/>
  <c r="D10" i="5"/>
  <c r="D13" i="5" s="1"/>
  <c r="D16" i="5" s="1"/>
  <c r="D19" i="5" s="1"/>
  <c r="D12" i="5"/>
  <c r="F12" i="5"/>
  <c r="D15" i="5"/>
  <c r="E15" i="5"/>
  <c r="F15" i="5" s="1"/>
  <c r="F17" i="5"/>
  <c r="D18" i="5"/>
  <c r="E18" i="5"/>
  <c r="J2" i="4"/>
  <c r="F6" i="4"/>
  <c r="D8" i="4"/>
  <c r="F8" i="4" s="1"/>
  <c r="F9" i="4"/>
  <c r="F10" i="4"/>
  <c r="F11" i="4"/>
  <c r="D14" i="4"/>
  <c r="F14" i="4" s="1"/>
  <c r="D17" i="4"/>
  <c r="E17" i="4"/>
  <c r="F19" i="4"/>
  <c r="D20" i="4"/>
  <c r="E20" i="4"/>
  <c r="F20" i="4" s="1"/>
  <c r="F16" i="9" l="1"/>
  <c r="F19" i="9" s="1"/>
  <c r="E19" i="9" s="1"/>
  <c r="F17" i="4"/>
  <c r="F10" i="5"/>
  <c r="F13" i="5" s="1"/>
  <c r="F16" i="5" s="1"/>
  <c r="F18" i="5"/>
  <c r="F12" i="4"/>
  <c r="F15" i="4" s="1"/>
  <c r="F18" i="4" s="1"/>
  <c r="F21" i="4" s="1"/>
  <c r="D12" i="4"/>
  <c r="D15" i="4" s="1"/>
  <c r="D18" i="4" s="1"/>
  <c r="D21" i="4" s="1"/>
  <c r="E16" i="9" l="1"/>
  <c r="F19" i="5"/>
  <c r="E18" i="4"/>
  <c r="E21" i="4"/>
  <c r="J2" i="3"/>
  <c r="F6" i="3"/>
  <c r="F7" i="3"/>
  <c r="F8" i="3"/>
  <c r="F9" i="3"/>
  <c r="F10" i="3"/>
  <c r="D11" i="3"/>
  <c r="D13" i="3"/>
  <c r="D16" i="3"/>
  <c r="F16" i="3" s="1"/>
  <c r="F18" i="3"/>
  <c r="D19" i="3"/>
  <c r="E19" i="3"/>
  <c r="D14" i="3" l="1"/>
  <c r="D17" i="3" s="1"/>
  <c r="D20" i="3" s="1"/>
  <c r="F19" i="3"/>
  <c r="F11" i="3"/>
  <c r="F13" i="3"/>
  <c r="J2" i="2"/>
  <c r="F6" i="2"/>
  <c r="F7" i="2"/>
  <c r="F8" i="2"/>
  <c r="F9" i="2"/>
  <c r="F10" i="2"/>
  <c r="D11" i="2"/>
  <c r="D14" i="2" s="1"/>
  <c r="D17" i="2" s="1"/>
  <c r="D20" i="2" s="1"/>
  <c r="D13" i="2"/>
  <c r="F13" i="2" s="1"/>
  <c r="D16" i="2"/>
  <c r="F16" i="2"/>
  <c r="F18" i="2"/>
  <c r="D19" i="2"/>
  <c r="E19" i="2"/>
  <c r="F14" i="3" l="1"/>
  <c r="F17" i="3" s="1"/>
  <c r="F20" i="3" s="1"/>
  <c r="F19" i="2"/>
  <c r="F11" i="2"/>
  <c r="F14" i="2" s="1"/>
  <c r="F17" i="2" s="1"/>
  <c r="F20" i="2"/>
  <c r="D19" i="1"/>
  <c r="D16" i="1"/>
  <c r="D13" i="1"/>
  <c r="E19" i="1" l="1"/>
  <c r="F16" i="1"/>
  <c r="F6" i="1"/>
  <c r="F13" i="1"/>
  <c r="F19" i="1"/>
  <c r="F18" i="1"/>
  <c r="D11" i="1"/>
  <c r="F10" i="1"/>
  <c r="F9" i="1"/>
  <c r="F7" i="1"/>
  <c r="F8" i="1"/>
  <c r="D14" i="1" l="1"/>
  <c r="D17" i="1" s="1"/>
  <c r="D20" i="1" s="1"/>
  <c r="F11" i="1"/>
  <c r="F14" i="1" s="1"/>
  <c r="F17" i="1" s="1"/>
  <c r="F20" i="1" s="1"/>
</calcChain>
</file>

<file path=xl/sharedStrings.xml><?xml version="1.0" encoding="utf-8"?>
<sst xmlns="http://schemas.openxmlformats.org/spreadsheetml/2006/main" count="126" uniqueCount="23">
  <si>
    <t>Empty Weight</t>
  </si>
  <si>
    <t>Rear Occupants</t>
  </si>
  <si>
    <t>Front Occupants</t>
  </si>
  <si>
    <t>Main Baggage</t>
  </si>
  <si>
    <t>Aft Baggage</t>
  </si>
  <si>
    <t>Zero Fuel Weight</t>
  </si>
  <si>
    <t>Takeoff  Weight</t>
  </si>
  <si>
    <t>Landing Weight</t>
  </si>
  <si>
    <t>Weight</t>
  </si>
  <si>
    <t>Arm</t>
  </si>
  <si>
    <t>Moment/1000</t>
  </si>
  <si>
    <t>Ramp Weight</t>
  </si>
  <si>
    <t>Form Revised:</t>
  </si>
  <si>
    <t>Useable Fuel</t>
  </si>
  <si>
    <t>Taxi/Runup Fuel Burn</t>
  </si>
  <si>
    <t>In-Flight Fuel Burn</t>
  </si>
  <si>
    <t>Gallons</t>
  </si>
  <si>
    <t>Revised 4/2/19</t>
  </si>
  <si>
    <t xml:space="preserve">Revised 4/2/19 </t>
  </si>
  <si>
    <t>Oil</t>
  </si>
  <si>
    <t>Quarts</t>
  </si>
  <si>
    <t>Arm/CG</t>
  </si>
  <si>
    <t>Max Zero Fuel Weight: 3500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</si>
</sst>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BAFEA8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72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AD000"/>
        <bgColor indexed="64"/>
      </patternFill>
    </fill>
    <fill>
      <patternFill patternType="solid">
        <fgColor rgb="FF97DC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2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2" fontId="0" fillId="0" borderId="0" xfId="0" applyNumberFormat="1" applyAlignment="1">
      <alignment horizontal="left"/>
    </xf>
    <xf numFmtId="0" fontId="3" fillId="0" borderId="6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3" fillId="4" borderId="3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22" fontId="4" fillId="0" borderId="0" xfId="0" applyNumberFormat="1" applyFont="1" applyAlignment="1">
      <alignment horizontal="right"/>
    </xf>
    <xf numFmtId="0" fontId="1" fillId="6" borderId="0" xfId="0" applyFont="1" applyFill="1"/>
    <xf numFmtId="22" fontId="4" fillId="6" borderId="0" xfId="0" applyNumberFormat="1" applyFont="1" applyFill="1" applyAlignment="1">
      <alignment horizontal="left" vertical="top"/>
    </xf>
    <xf numFmtId="0" fontId="0" fillId="6" borderId="0" xfId="0" applyFill="1"/>
    <xf numFmtId="0" fontId="4" fillId="0" borderId="0" xfId="0" applyFont="1"/>
    <xf numFmtId="0" fontId="0" fillId="7" borderId="0" xfId="0" applyFill="1"/>
    <xf numFmtId="0" fontId="1" fillId="7" borderId="0" xfId="0" applyFont="1" applyFill="1"/>
    <xf numFmtId="22" fontId="4" fillId="7" borderId="0" xfId="0" applyNumberFormat="1" applyFont="1" applyFill="1" applyAlignment="1">
      <alignment horizontal="left" vertical="top"/>
    </xf>
    <xf numFmtId="0" fontId="0" fillId="8" borderId="0" xfId="0" applyFill="1"/>
    <xf numFmtId="0" fontId="1" fillId="8" borderId="0" xfId="0" applyFont="1" applyFill="1"/>
    <xf numFmtId="22" fontId="4" fillId="8" borderId="0" xfId="0" applyNumberFormat="1" applyFon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0" fillId="9" borderId="0" xfId="0" applyFill="1"/>
    <xf numFmtId="0" fontId="1" fillId="9" borderId="0" xfId="0" applyFont="1" applyFill="1"/>
    <xf numFmtId="22" fontId="4" fillId="9" borderId="0" xfId="0" applyNumberFormat="1" applyFont="1" applyFill="1" applyAlignment="1">
      <alignment horizontal="left" vertical="top"/>
    </xf>
    <xf numFmtId="0" fontId="0" fillId="10" borderId="0" xfId="0" applyFill="1"/>
    <xf numFmtId="0" fontId="1" fillId="10" borderId="0" xfId="0" applyFont="1" applyFill="1"/>
    <xf numFmtId="22" fontId="4" fillId="10" borderId="0" xfId="0" applyNumberFormat="1" applyFont="1" applyFill="1" applyAlignment="1">
      <alignment horizontal="left" vertical="top"/>
    </xf>
    <xf numFmtId="0" fontId="0" fillId="11" borderId="0" xfId="0" applyFill="1"/>
    <xf numFmtId="0" fontId="1" fillId="11" borderId="0" xfId="0" applyFont="1" applyFill="1"/>
    <xf numFmtId="22" fontId="4" fillId="11" borderId="0" xfId="0" applyNumberFormat="1" applyFont="1" applyFill="1" applyAlignment="1">
      <alignment horizontal="left" vertical="top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5" borderId="5" xfId="0" applyNumberFormat="1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3" fillId="5" borderId="5" xfId="0" applyNumberFormat="1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5" borderId="9" xfId="0" applyNumberFormat="1" applyFont="1" applyFill="1" applyBorder="1" applyAlignment="1">
      <alignment horizontal="center"/>
    </xf>
    <xf numFmtId="2" fontId="1" fillId="5" borderId="8" xfId="0" applyNumberFormat="1" applyFont="1" applyFill="1" applyBorder="1" applyAlignment="1">
      <alignment horizontal="center"/>
    </xf>
    <xf numFmtId="0" fontId="6" fillId="0" borderId="0" xfId="0" applyFont="1"/>
    <xf numFmtId="0" fontId="10" fillId="0" borderId="0" xfId="0" applyFont="1"/>
    <xf numFmtId="0" fontId="3" fillId="12" borderId="3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22" fontId="4" fillId="13" borderId="0" xfId="0" applyNumberFormat="1" applyFont="1" applyFill="1" applyAlignment="1">
      <alignment horizontal="left" vertical="top"/>
    </xf>
    <xf numFmtId="0" fontId="1" fillId="13" borderId="0" xfId="0" applyFont="1" applyFill="1"/>
    <xf numFmtId="0" fontId="0" fillId="13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990FF"/>
      <color rgb="FF0072F0"/>
      <color rgb="FF0083F0"/>
      <color rgb="FF9A0000"/>
      <color rgb="FFDDDDDD"/>
      <color rgb="FFE4E4E4"/>
      <color rgb="FFBAFEA8"/>
      <color rgb="FFCCECFF"/>
      <color rgb="FF97DCFF"/>
      <color rgb="FF75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CG Envelope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96838713716477"/>
          <c:y val="0.17967983189792297"/>
          <c:w val="0.79459186146414684"/>
          <c:h val="0.57094000244027121"/>
        </c:manualLayout>
      </c:layout>
      <c:scatterChart>
        <c:scatterStyle val="lineMarker"/>
        <c:varyColors val="0"/>
        <c:ser>
          <c:idx val="0"/>
          <c:order val="0"/>
          <c:tx>
            <c:v>Takeoff Weight</c:v>
          </c:tx>
          <c:spPr>
            <a:ln w="28575">
              <a:noFill/>
            </a:ln>
          </c:spPr>
          <c:xVal>
            <c:numRef>
              <c:f>N733MG!$F$17</c:f>
              <c:numCache>
                <c:formatCode>0.00</c:formatCode>
                <c:ptCount val="1"/>
                <c:pt idx="0">
                  <c:v>77.702985999999996</c:v>
                </c:pt>
              </c:numCache>
            </c:numRef>
          </c:xVal>
          <c:yVal>
            <c:numRef>
              <c:f>N733MG!$D$17</c:f>
              <c:numCache>
                <c:formatCode>General</c:formatCode>
                <c:ptCount val="1"/>
                <c:pt idx="0">
                  <c:v>1941.8000000000002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FD-4416-BB69-9620915021A4}"/>
            </c:ext>
          </c:extLst>
        </c:ser>
        <c:ser>
          <c:idx val="1"/>
          <c:order val="1"/>
          <c:tx>
            <c:v>Landing Weight</c:v>
          </c:tx>
          <c:spPr>
            <a:ln w="28575">
              <a:noFill/>
            </a:ln>
          </c:spPr>
          <c:xVal>
            <c:numRef>
              <c:f>N733MG!$F$20</c:f>
              <c:numCache>
                <c:formatCode>0.00</c:formatCode>
                <c:ptCount val="1"/>
                <c:pt idx="0">
                  <c:v>71.942985999999991</c:v>
                </c:pt>
              </c:numCache>
            </c:numRef>
          </c:xVal>
          <c:yVal>
            <c:numRef>
              <c:f>N733MG!$D$20</c:f>
              <c:numCache>
                <c:formatCode>General</c:formatCode>
                <c:ptCount val="1"/>
                <c:pt idx="0">
                  <c:v>1821.8000000000002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FD-4416-BB69-9620915021A4}"/>
            </c:ext>
          </c:extLst>
        </c:ser>
        <c:ser>
          <c:idx val="2"/>
          <c:order val="2"/>
          <c:tx>
            <c:v>Limits</c:v>
          </c:tx>
          <c:spPr>
            <a:ln w="28575">
              <a:noFill/>
            </a:ln>
          </c:spPr>
          <c:marker>
            <c:symbol val="none"/>
          </c:marker>
          <c:xVal>
            <c:numRef>
              <c:f>N733MG!$J$6:$J$10</c:f>
              <c:numCache>
                <c:formatCode>General</c:formatCode>
                <c:ptCount val="5"/>
                <c:pt idx="0">
                  <c:v>52.5</c:v>
                </c:pt>
                <c:pt idx="1">
                  <c:v>68</c:v>
                </c:pt>
                <c:pt idx="2">
                  <c:v>88</c:v>
                </c:pt>
                <c:pt idx="3">
                  <c:v>109</c:v>
                </c:pt>
                <c:pt idx="4">
                  <c:v>70.599999999999994</c:v>
                </c:pt>
              </c:numCache>
            </c:numRef>
          </c:xVal>
          <c:yVal>
            <c:numRef>
              <c:f>N733MG!$K$6:$K$10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  <c:pt idx="3">
                  <c:v>2300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00-448C-BD3A-BBDE646FC6F6}"/>
            </c:ext>
          </c:extLst>
        </c:ser>
        <c:ser>
          <c:idx val="3"/>
          <c:order val="3"/>
          <c:tx>
            <c:v>Utility</c:v>
          </c:tx>
          <c:spPr>
            <a:ln w="28575">
              <a:solidFill>
                <a:schemeClr val="accent1"/>
              </a:solidFill>
              <a:prstDash val="sysDash"/>
            </a:ln>
          </c:spPr>
          <c:marker>
            <c:symbol val="none"/>
          </c:marker>
          <c:xVal>
            <c:numRef>
              <c:f>N733MG!$K$11:$K$13</c:f>
              <c:numCache>
                <c:formatCode>General</c:formatCode>
                <c:ptCount val="3"/>
                <c:pt idx="0">
                  <c:v>60.5</c:v>
                </c:pt>
                <c:pt idx="1">
                  <c:v>81</c:v>
                </c:pt>
                <c:pt idx="2">
                  <c:v>71</c:v>
                </c:pt>
              </c:numCache>
            </c:numRef>
          </c:xVal>
          <c:yVal>
            <c:numRef>
              <c:f>N733MG!$J$11:$J$13</c:f>
              <c:numCache>
                <c:formatCode>General</c:formatCode>
                <c:ptCount val="3"/>
                <c:pt idx="0">
                  <c:v>1500</c:v>
                </c:pt>
                <c:pt idx="1">
                  <c:v>2000</c:v>
                </c:pt>
                <c:pt idx="2">
                  <c:v>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00-448C-BD3A-BBDE646FC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48480"/>
        <c:axId val="73750784"/>
      </c:scatterChart>
      <c:valAx>
        <c:axId val="73748480"/>
        <c:scaling>
          <c:orientation val="minMax"/>
          <c:max val="110"/>
          <c:min val="5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Moment/1000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/>
        </c:spPr>
        <c:crossAx val="73750784"/>
        <c:crosses val="autoZero"/>
        <c:crossBetween val="midCat"/>
        <c:majorUnit val="5"/>
      </c:valAx>
      <c:valAx>
        <c:axId val="73750784"/>
        <c:scaling>
          <c:orientation val="minMax"/>
          <c:max val="2400"/>
          <c:min val="150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Weight</a:t>
                </a:r>
              </a:p>
            </c:rich>
          </c:tx>
          <c:overlay val="0"/>
        </c:title>
        <c:numFmt formatCode="General" sourceLinked="1"/>
        <c:majorTickMark val="cross"/>
        <c:minorTickMark val="in"/>
        <c:tickLblPos val="nextTo"/>
        <c:spPr>
          <a:ln/>
          <a:effectLst/>
        </c:spPr>
        <c:crossAx val="73748480"/>
        <c:crosses val="autoZero"/>
        <c:crossBetween val="midCat"/>
        <c:minorUnit val="50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CG Envelope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96838713716477"/>
          <c:y val="0.17967983189792297"/>
          <c:w val="0.79459186146414684"/>
          <c:h val="0.57094000244027121"/>
        </c:manualLayout>
      </c:layout>
      <c:scatterChart>
        <c:scatterStyle val="lineMarker"/>
        <c:varyColors val="0"/>
        <c:ser>
          <c:idx val="0"/>
          <c:order val="0"/>
          <c:tx>
            <c:v>Takeoff Weight</c:v>
          </c:tx>
          <c:spPr>
            <a:ln w="28575">
              <a:noFill/>
            </a:ln>
          </c:spPr>
          <c:xVal>
            <c:numRef>
              <c:f>N4432R!$F$17</c:f>
              <c:numCache>
                <c:formatCode>0.00</c:formatCode>
                <c:ptCount val="1"/>
                <c:pt idx="0">
                  <c:v>77.110900000000001</c:v>
                </c:pt>
              </c:numCache>
            </c:numRef>
          </c:xVal>
          <c:yVal>
            <c:numRef>
              <c:f>N4432R!$D$17</c:f>
              <c:numCache>
                <c:formatCode>General</c:formatCode>
                <c:ptCount val="1"/>
                <c:pt idx="0">
                  <c:v>1883.4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FD-4416-BB69-9620915021A4}"/>
            </c:ext>
          </c:extLst>
        </c:ser>
        <c:ser>
          <c:idx val="1"/>
          <c:order val="1"/>
          <c:tx>
            <c:v>Landing Weight</c:v>
          </c:tx>
          <c:spPr>
            <a:ln w="28575">
              <a:noFill/>
            </a:ln>
          </c:spPr>
          <c:xVal>
            <c:numRef>
              <c:f>N4432R!$F$20</c:f>
              <c:numCache>
                <c:formatCode>0.00</c:formatCode>
                <c:ptCount val="1"/>
                <c:pt idx="0">
                  <c:v>71.350899999999996</c:v>
                </c:pt>
              </c:numCache>
            </c:numRef>
          </c:xVal>
          <c:yVal>
            <c:numRef>
              <c:f>N4432R!$D$20</c:f>
              <c:numCache>
                <c:formatCode>General</c:formatCode>
                <c:ptCount val="1"/>
                <c:pt idx="0">
                  <c:v>1763.4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FD-4416-BB69-9620915021A4}"/>
            </c:ext>
          </c:extLst>
        </c:ser>
        <c:ser>
          <c:idx val="2"/>
          <c:order val="2"/>
          <c:tx>
            <c:v>Limits</c:v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N4432R!$J$6:$J$10</c:f>
              <c:numCache>
                <c:formatCode>General</c:formatCode>
                <c:ptCount val="5"/>
                <c:pt idx="0">
                  <c:v>52.5</c:v>
                </c:pt>
                <c:pt idx="1">
                  <c:v>68</c:v>
                </c:pt>
                <c:pt idx="2">
                  <c:v>88</c:v>
                </c:pt>
                <c:pt idx="3">
                  <c:v>109</c:v>
                </c:pt>
                <c:pt idx="4">
                  <c:v>70.599999999999994</c:v>
                </c:pt>
              </c:numCache>
            </c:numRef>
          </c:xVal>
          <c:yVal>
            <c:numRef>
              <c:f>N4432R!$K$6:$K$10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  <c:pt idx="3">
                  <c:v>2300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3C-469C-94F0-77958BD925C0}"/>
            </c:ext>
          </c:extLst>
        </c:ser>
        <c:ser>
          <c:idx val="3"/>
          <c:order val="3"/>
          <c:tx>
            <c:v>Utility</c:v>
          </c:tx>
          <c:spPr>
            <a:ln w="28575">
              <a:solidFill>
                <a:srgbClr val="0072F0"/>
              </a:solidFill>
              <a:prstDash val="sysDash"/>
            </a:ln>
          </c:spPr>
          <c:marker>
            <c:symbol val="none"/>
          </c:marker>
          <c:xVal>
            <c:numRef>
              <c:f>N4432R!$K$11:$K$13</c:f>
              <c:numCache>
                <c:formatCode>General</c:formatCode>
                <c:ptCount val="3"/>
                <c:pt idx="0">
                  <c:v>60.5</c:v>
                </c:pt>
                <c:pt idx="1">
                  <c:v>81</c:v>
                </c:pt>
                <c:pt idx="2">
                  <c:v>71</c:v>
                </c:pt>
              </c:numCache>
            </c:numRef>
          </c:xVal>
          <c:yVal>
            <c:numRef>
              <c:f>N4432R!$J$11:$J$13</c:f>
              <c:numCache>
                <c:formatCode>General</c:formatCode>
                <c:ptCount val="3"/>
                <c:pt idx="0">
                  <c:v>1500</c:v>
                </c:pt>
                <c:pt idx="1">
                  <c:v>2000</c:v>
                </c:pt>
                <c:pt idx="2">
                  <c:v>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03C-469C-94F0-77958BD92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631040"/>
        <c:axId val="74637312"/>
      </c:scatterChart>
      <c:valAx>
        <c:axId val="74631040"/>
        <c:scaling>
          <c:orientation val="minMax"/>
          <c:max val="110"/>
          <c:min val="5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Moment/1000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/>
        </c:spPr>
        <c:crossAx val="74637312"/>
        <c:crosses val="autoZero"/>
        <c:crossBetween val="midCat"/>
        <c:majorUnit val="5"/>
      </c:valAx>
      <c:valAx>
        <c:axId val="74637312"/>
        <c:scaling>
          <c:orientation val="minMax"/>
          <c:max val="2400"/>
          <c:min val="150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Weight</a:t>
                </a:r>
              </a:p>
            </c:rich>
          </c:tx>
          <c:overlay val="0"/>
        </c:title>
        <c:numFmt formatCode="General" sourceLinked="1"/>
        <c:majorTickMark val="cross"/>
        <c:minorTickMark val="in"/>
        <c:tickLblPos val="nextTo"/>
        <c:spPr>
          <a:ln/>
        </c:spPr>
        <c:crossAx val="74631040"/>
        <c:crosses val="autoZero"/>
        <c:crossBetween val="midCat"/>
        <c:minorUnit val="50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CG Envelope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96838713716494"/>
          <c:y val="0.17967983189792308"/>
          <c:w val="0.79459186146414684"/>
          <c:h val="0.57094000244027165"/>
        </c:manualLayout>
      </c:layout>
      <c:scatterChart>
        <c:scatterStyle val="lineMarker"/>
        <c:varyColors val="0"/>
        <c:ser>
          <c:idx val="0"/>
          <c:order val="0"/>
          <c:tx>
            <c:v>Takeoff Weight</c:v>
          </c:tx>
          <c:spPr>
            <a:ln w="28575">
              <a:noFill/>
            </a:ln>
          </c:spPr>
          <c:xVal>
            <c:numRef>
              <c:f>N5128R!$F$17</c:f>
              <c:numCache>
                <c:formatCode>0.00</c:formatCode>
                <c:ptCount val="1"/>
                <c:pt idx="0">
                  <c:v>75.747059999999991</c:v>
                </c:pt>
              </c:numCache>
            </c:numRef>
          </c:xVal>
          <c:yVal>
            <c:numRef>
              <c:f>N5128R!$D$17</c:f>
              <c:numCache>
                <c:formatCode>General</c:formatCode>
                <c:ptCount val="1"/>
                <c:pt idx="0">
                  <c:v>1894.4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FD-4416-BB69-9620915021A4}"/>
            </c:ext>
          </c:extLst>
        </c:ser>
        <c:ser>
          <c:idx val="1"/>
          <c:order val="1"/>
          <c:tx>
            <c:v>Landing Weight</c:v>
          </c:tx>
          <c:spPr>
            <a:ln w="28575">
              <a:noFill/>
            </a:ln>
          </c:spPr>
          <c:xVal>
            <c:numRef>
              <c:f>N5128R!$F$20</c:f>
              <c:numCache>
                <c:formatCode>0.00</c:formatCode>
                <c:ptCount val="1"/>
                <c:pt idx="0">
                  <c:v>69.987059999999985</c:v>
                </c:pt>
              </c:numCache>
            </c:numRef>
          </c:xVal>
          <c:yVal>
            <c:numRef>
              <c:f>N5128R!$D$20</c:f>
              <c:numCache>
                <c:formatCode>General</c:formatCode>
                <c:ptCount val="1"/>
                <c:pt idx="0">
                  <c:v>1774.4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FD-4416-BB69-9620915021A4}"/>
            </c:ext>
          </c:extLst>
        </c:ser>
        <c:ser>
          <c:idx val="2"/>
          <c:order val="2"/>
          <c:tx>
            <c:v>Limits</c:v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N5128R!$J$6:$J$10</c:f>
              <c:numCache>
                <c:formatCode>General</c:formatCode>
                <c:ptCount val="5"/>
                <c:pt idx="0">
                  <c:v>52.5</c:v>
                </c:pt>
                <c:pt idx="1">
                  <c:v>68</c:v>
                </c:pt>
                <c:pt idx="2">
                  <c:v>88</c:v>
                </c:pt>
                <c:pt idx="3">
                  <c:v>109</c:v>
                </c:pt>
                <c:pt idx="4">
                  <c:v>70.599999999999994</c:v>
                </c:pt>
              </c:numCache>
            </c:numRef>
          </c:xVal>
          <c:yVal>
            <c:numRef>
              <c:f>N5128R!$K$6:$K$10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  <c:pt idx="3">
                  <c:v>2300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F5-4A2B-81F6-D7BA9639EEC1}"/>
            </c:ext>
          </c:extLst>
        </c:ser>
        <c:ser>
          <c:idx val="3"/>
          <c:order val="3"/>
          <c:tx>
            <c:v>Utility</c:v>
          </c:tx>
          <c:spPr>
            <a:ln w="28575">
              <a:solidFill>
                <a:schemeClr val="accent1"/>
              </a:solidFill>
              <a:prstDash val="sysDash"/>
            </a:ln>
          </c:spPr>
          <c:marker>
            <c:symbol val="none"/>
          </c:marker>
          <c:xVal>
            <c:numRef>
              <c:f>N5128R!$K$11:$K$13</c:f>
              <c:numCache>
                <c:formatCode>General</c:formatCode>
                <c:ptCount val="3"/>
                <c:pt idx="0">
                  <c:v>60.5</c:v>
                </c:pt>
                <c:pt idx="1">
                  <c:v>81</c:v>
                </c:pt>
                <c:pt idx="2">
                  <c:v>71</c:v>
                </c:pt>
              </c:numCache>
            </c:numRef>
          </c:xVal>
          <c:yVal>
            <c:numRef>
              <c:f>N5128R!$J$11:$J$13</c:f>
              <c:numCache>
                <c:formatCode>General</c:formatCode>
                <c:ptCount val="3"/>
                <c:pt idx="0">
                  <c:v>1500</c:v>
                </c:pt>
                <c:pt idx="1">
                  <c:v>2000</c:v>
                </c:pt>
                <c:pt idx="2">
                  <c:v>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F5-4A2B-81F6-D7BA9639E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811840"/>
        <c:axId val="73675904"/>
      </c:scatterChart>
      <c:valAx>
        <c:axId val="75811840"/>
        <c:scaling>
          <c:orientation val="minMax"/>
          <c:max val="110"/>
          <c:min val="5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Moment/1000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/>
        </c:spPr>
        <c:crossAx val="73675904"/>
        <c:crosses val="autoZero"/>
        <c:crossBetween val="midCat"/>
        <c:majorUnit val="5"/>
      </c:valAx>
      <c:valAx>
        <c:axId val="73675904"/>
        <c:scaling>
          <c:orientation val="minMax"/>
          <c:max val="2400"/>
          <c:min val="150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Weight</a:t>
                </a:r>
              </a:p>
            </c:rich>
          </c:tx>
          <c:overlay val="0"/>
        </c:title>
        <c:numFmt formatCode="General" sourceLinked="1"/>
        <c:majorTickMark val="cross"/>
        <c:minorTickMark val="in"/>
        <c:tickLblPos val="nextTo"/>
        <c:spPr>
          <a:ln/>
          <a:effectLst/>
        </c:spPr>
        <c:crossAx val="75811840"/>
        <c:crosses val="autoZero"/>
        <c:crossBetween val="midCat"/>
        <c:minorUnit val="50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CG Envelope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96838713716485"/>
          <c:y val="0.17967983189792303"/>
          <c:w val="0.79459186146414684"/>
          <c:h val="0.57094000244027143"/>
        </c:manualLayout>
      </c:layout>
      <c:scatterChart>
        <c:scatterStyle val="lineMarker"/>
        <c:varyColors val="0"/>
        <c:ser>
          <c:idx val="0"/>
          <c:order val="0"/>
          <c:tx>
            <c:v>Takeoff Weight</c:v>
          </c:tx>
          <c:spPr>
            <a:ln w="28575">
              <a:noFill/>
            </a:ln>
          </c:spPr>
          <c:xVal>
            <c:numRef>
              <c:f>N736YY!$F$17</c:f>
              <c:numCache>
                <c:formatCode>0.00</c:formatCode>
                <c:ptCount val="1"/>
                <c:pt idx="0">
                  <c:v>99.325137999999995</c:v>
                </c:pt>
              </c:numCache>
            </c:numRef>
          </c:xVal>
          <c:yVal>
            <c:numRef>
              <c:f>N736YY!$D$17</c:f>
              <c:numCache>
                <c:formatCode>General</c:formatCode>
                <c:ptCount val="1"/>
                <c:pt idx="0">
                  <c:v>2590.6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FD-4416-BB69-9620915021A4}"/>
            </c:ext>
          </c:extLst>
        </c:ser>
        <c:ser>
          <c:idx val="1"/>
          <c:order val="1"/>
          <c:tx>
            <c:v>Landing Weight</c:v>
          </c:tx>
          <c:spPr>
            <a:ln w="28575">
              <a:noFill/>
            </a:ln>
          </c:spPr>
          <c:xVal>
            <c:numRef>
              <c:f>N736YY!$F$20</c:f>
              <c:numCache>
                <c:formatCode>0.00</c:formatCode>
                <c:ptCount val="1"/>
                <c:pt idx="0">
                  <c:v>87.049137999999999</c:v>
                </c:pt>
              </c:numCache>
            </c:numRef>
          </c:xVal>
          <c:yVal>
            <c:numRef>
              <c:f>N736YY!$D$20</c:f>
              <c:numCache>
                <c:formatCode>General</c:formatCode>
                <c:ptCount val="1"/>
                <c:pt idx="0">
                  <c:v>2326.6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FD-4416-BB69-9620915021A4}"/>
            </c:ext>
          </c:extLst>
        </c:ser>
        <c:ser>
          <c:idx val="2"/>
          <c:order val="2"/>
          <c:tx>
            <c:v>Limits</c:v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N736YY!$J$6:$J$11</c:f>
              <c:numCache>
                <c:formatCode>General</c:formatCode>
                <c:ptCount val="6"/>
                <c:pt idx="0">
                  <c:v>59.5</c:v>
                </c:pt>
                <c:pt idx="1">
                  <c:v>74</c:v>
                </c:pt>
                <c:pt idx="2">
                  <c:v>95</c:v>
                </c:pt>
                <c:pt idx="3">
                  <c:v>126.5</c:v>
                </c:pt>
                <c:pt idx="4">
                  <c:v>145.5</c:v>
                </c:pt>
                <c:pt idx="5">
                  <c:v>85</c:v>
                </c:pt>
              </c:numCache>
            </c:numRef>
          </c:xVal>
          <c:yVal>
            <c:numRef>
              <c:f>N736YY!$K$6:$K$11</c:f>
              <c:numCache>
                <c:formatCode>General</c:formatCode>
                <c:ptCount val="6"/>
                <c:pt idx="0">
                  <c:v>1800</c:v>
                </c:pt>
                <c:pt idx="1">
                  <c:v>2260</c:v>
                </c:pt>
                <c:pt idx="2">
                  <c:v>2690</c:v>
                </c:pt>
                <c:pt idx="3">
                  <c:v>3100</c:v>
                </c:pt>
                <c:pt idx="4">
                  <c:v>3100</c:v>
                </c:pt>
                <c:pt idx="5">
                  <c:v>1800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63-44DB-A817-11DA04C63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74848"/>
        <c:axId val="76176768"/>
      </c:scatterChart>
      <c:valAx>
        <c:axId val="76174848"/>
        <c:scaling>
          <c:orientation val="minMax"/>
          <c:max val="150"/>
          <c:min val="55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Moment/1000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6176768"/>
        <c:crosses val="autoZero"/>
        <c:crossBetween val="midCat"/>
        <c:majorUnit val="5"/>
        <c:minorUnit val="2"/>
      </c:valAx>
      <c:valAx>
        <c:axId val="76176768"/>
        <c:scaling>
          <c:orientation val="minMax"/>
          <c:max val="3200"/>
          <c:min val="180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 sz="900"/>
                </a:pPr>
                <a:r>
                  <a:rPr lang="en-US" sz="900"/>
                  <a:t>Weight</a:t>
                </a:r>
              </a:p>
            </c:rich>
          </c:tx>
          <c:overlay val="0"/>
        </c:title>
        <c:numFmt formatCode="General" sourceLinked="1"/>
        <c:majorTickMark val="cross"/>
        <c:minorTickMark val="in"/>
        <c:tickLblPos val="nextTo"/>
        <c:spPr>
          <a:ln/>
        </c:spPr>
        <c:txPr>
          <a:bodyPr/>
          <a:lstStyle/>
          <a:p>
            <a:pPr>
              <a:defRPr sz="900"/>
            </a:pPr>
            <a:endParaRPr lang="en-US"/>
          </a:p>
        </c:txPr>
        <c:crossAx val="76174848"/>
        <c:crosses val="autoZero"/>
        <c:crossBetween val="midCat"/>
        <c:majorUnit val="100"/>
        <c:minorUnit val="50"/>
      </c:valAx>
    </c:plotArea>
    <c:legend>
      <c:legendPos val="b"/>
      <c:legendEntry>
        <c:idx val="2"/>
        <c:delete val="1"/>
      </c:legendEntry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CG Envelope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96838713716485"/>
          <c:y val="0.17967983189792303"/>
          <c:w val="0.79459186146414684"/>
          <c:h val="0.57094000244027143"/>
        </c:manualLayout>
      </c:layout>
      <c:scatterChart>
        <c:scatterStyle val="lineMarker"/>
        <c:varyColors val="0"/>
        <c:ser>
          <c:idx val="0"/>
          <c:order val="0"/>
          <c:tx>
            <c:v>Takeoff Weight</c:v>
          </c:tx>
          <c:spPr>
            <a:ln w="28575">
              <a:noFill/>
            </a:ln>
          </c:spPr>
          <c:xVal>
            <c:numRef>
              <c:f>'N56280'!$E$18</c:f>
              <c:numCache>
                <c:formatCode>General</c:formatCode>
                <c:ptCount val="1"/>
                <c:pt idx="0">
                  <c:v>88.099814951419475</c:v>
                </c:pt>
              </c:numCache>
            </c:numRef>
          </c:xVal>
          <c:yVal>
            <c:numRef>
              <c:f>'N56280'!$D$18</c:f>
              <c:numCache>
                <c:formatCode>General</c:formatCode>
                <c:ptCount val="1"/>
                <c:pt idx="0">
                  <c:v>1897.88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FD-4416-BB69-9620915021A4}"/>
            </c:ext>
          </c:extLst>
        </c:ser>
        <c:ser>
          <c:idx val="1"/>
          <c:order val="1"/>
          <c:tx>
            <c:v>Landing Weight</c:v>
          </c:tx>
          <c:spPr>
            <a:ln w="28575">
              <a:noFill/>
            </a:ln>
          </c:spPr>
          <c:marker>
            <c:spPr>
              <a:solidFill>
                <a:schemeClr val="accent6">
                  <a:lumMod val="75000"/>
                </a:schemeClr>
              </a:solidFill>
            </c:spPr>
          </c:marker>
          <c:xVal>
            <c:numRef>
              <c:f>'N56280'!$E$21</c:f>
              <c:numCache>
                <c:formatCode>General</c:formatCode>
                <c:ptCount val="1"/>
                <c:pt idx="0">
                  <c:v>87.634079240443654</c:v>
                </c:pt>
              </c:numCache>
            </c:numRef>
          </c:xVal>
          <c:yVal>
            <c:numRef>
              <c:f>'N56280'!$D$21</c:f>
              <c:numCache>
                <c:formatCode>General</c:formatCode>
                <c:ptCount val="1"/>
                <c:pt idx="0">
                  <c:v>1777.88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FD-4416-BB69-9620915021A4}"/>
            </c:ext>
          </c:extLst>
        </c:ser>
        <c:ser>
          <c:idx val="2"/>
          <c:order val="2"/>
          <c:tx>
            <c:v>Limits</c:v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'N56280'!$J$6:$J$11</c:f>
              <c:numCache>
                <c:formatCode>General</c:formatCode>
                <c:ptCount val="6"/>
                <c:pt idx="0">
                  <c:v>84.1</c:v>
                </c:pt>
                <c:pt idx="1">
                  <c:v>84.1</c:v>
                </c:pt>
                <c:pt idx="2">
                  <c:v>86</c:v>
                </c:pt>
                <c:pt idx="3">
                  <c:v>88.4</c:v>
                </c:pt>
                <c:pt idx="4">
                  <c:v>95.9</c:v>
                </c:pt>
                <c:pt idx="5">
                  <c:v>95.9</c:v>
                </c:pt>
              </c:numCache>
            </c:numRef>
          </c:xVal>
          <c:yVal>
            <c:numRef>
              <c:f>'N56280'!$K$6:$K$11</c:f>
              <c:numCache>
                <c:formatCode>General</c:formatCode>
                <c:ptCount val="6"/>
                <c:pt idx="0">
                  <c:v>1200</c:v>
                </c:pt>
                <c:pt idx="1">
                  <c:v>1650</c:v>
                </c:pt>
                <c:pt idx="2">
                  <c:v>1990</c:v>
                </c:pt>
                <c:pt idx="3">
                  <c:v>2150</c:v>
                </c:pt>
                <c:pt idx="4">
                  <c:v>2150</c:v>
                </c:pt>
                <c:pt idx="5">
                  <c:v>1200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40-4FBC-B2A3-8B8D103DF038}"/>
            </c:ext>
          </c:extLst>
        </c:ser>
        <c:ser>
          <c:idx val="3"/>
          <c:order val="3"/>
          <c:tx>
            <c:v>Utility</c:v>
          </c:tx>
          <c:spPr>
            <a:ln w="28575">
              <a:solidFill>
                <a:srgbClr val="0083F0"/>
              </a:solidFill>
              <a:prstDash val="sysDash"/>
            </a:ln>
          </c:spPr>
          <c:marker>
            <c:symbol val="none"/>
          </c:marker>
          <c:xVal>
            <c:numRef>
              <c:f>'N56280'!$K$12:$K$14</c:f>
              <c:numCache>
                <c:formatCode>General</c:formatCode>
                <c:ptCount val="3"/>
                <c:pt idx="0">
                  <c:v>86.5</c:v>
                </c:pt>
                <c:pt idx="1">
                  <c:v>86.5</c:v>
                </c:pt>
                <c:pt idx="2">
                  <c:v>85.75</c:v>
                </c:pt>
              </c:numCache>
            </c:numRef>
          </c:xVal>
          <c:yVal>
            <c:numRef>
              <c:f>'N56280'!$J$12:$J$14</c:f>
              <c:numCache>
                <c:formatCode>General</c:formatCode>
                <c:ptCount val="3"/>
                <c:pt idx="0">
                  <c:v>1200</c:v>
                </c:pt>
                <c:pt idx="1">
                  <c:v>1950</c:v>
                </c:pt>
                <c:pt idx="2">
                  <c:v>1950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40-4FBC-B2A3-8B8D103DF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06464"/>
        <c:axId val="76088064"/>
      </c:scatterChart>
      <c:valAx>
        <c:axId val="76606464"/>
        <c:scaling>
          <c:orientation val="minMax"/>
          <c:max val="96"/>
          <c:min val="84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Inches Aft Datum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spPr>
          <a:ln/>
        </c:spPr>
        <c:crossAx val="76088064"/>
        <c:crosses val="autoZero"/>
        <c:crossBetween val="midCat"/>
        <c:majorUnit val="1"/>
        <c:minorUnit val="1"/>
      </c:valAx>
      <c:valAx>
        <c:axId val="76088064"/>
        <c:scaling>
          <c:orientation val="minMax"/>
          <c:max val="2200"/>
          <c:min val="1200"/>
        </c:scaling>
        <c:delete val="0"/>
        <c:axPos val="l"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Weight</a:t>
                </a:r>
              </a:p>
            </c:rich>
          </c:tx>
          <c:overlay val="0"/>
        </c:title>
        <c:numFmt formatCode="General" sourceLinked="1"/>
        <c:majorTickMark val="cross"/>
        <c:minorTickMark val="in"/>
        <c:tickLblPos val="nextTo"/>
        <c:spPr>
          <a:ln/>
        </c:spPr>
        <c:crossAx val="76606464"/>
        <c:crosses val="autoZero"/>
        <c:crossBetween val="midCat"/>
        <c:majorUnit val="100"/>
        <c:minorUnit val="50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effectLst>
          <a:outerShdw sx="1000" sy="1000" algn="ctr" rotWithShape="0">
            <a:srgbClr val="000000"/>
          </a:outerShdw>
        </a:effectLst>
      </c:sp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CG Envelope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96838713716505"/>
          <c:y val="0.17967983189792319"/>
          <c:w val="0.79459186146414684"/>
          <c:h val="0.57094000244027199"/>
        </c:manualLayout>
      </c:layout>
      <c:scatterChart>
        <c:scatterStyle val="lineMarker"/>
        <c:varyColors val="0"/>
        <c:ser>
          <c:idx val="0"/>
          <c:order val="0"/>
          <c:tx>
            <c:v>Takeoff Weight</c:v>
          </c:tx>
          <c:spPr>
            <a:ln w="28575">
              <a:noFill/>
            </a:ln>
          </c:spPr>
          <c:xVal>
            <c:numRef>
              <c:f>N5330Q!$F$16</c:f>
              <c:numCache>
                <c:formatCode>0.00</c:formatCode>
                <c:ptCount val="1"/>
                <c:pt idx="0">
                  <c:v>51.663480000000007</c:v>
                </c:pt>
              </c:numCache>
            </c:numRef>
          </c:xVal>
          <c:yVal>
            <c:numRef>
              <c:f>N5330Q!$D$16</c:f>
              <c:numCache>
                <c:formatCode>General</c:formatCode>
                <c:ptCount val="1"/>
                <c:pt idx="0">
                  <c:v>1423.4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FD-4416-BB69-9620915021A4}"/>
            </c:ext>
          </c:extLst>
        </c:ser>
        <c:ser>
          <c:idx val="1"/>
          <c:order val="1"/>
          <c:tx>
            <c:v>Landing Weight</c:v>
          </c:tx>
          <c:spPr>
            <a:ln w="28575">
              <a:noFill/>
            </a:ln>
          </c:spPr>
          <c:xVal>
            <c:numRef>
              <c:f>N5330Q!$F$19</c:f>
              <c:numCache>
                <c:formatCode>0.00</c:formatCode>
                <c:ptCount val="1"/>
                <c:pt idx="0">
                  <c:v>48.118680000000005</c:v>
                </c:pt>
              </c:numCache>
            </c:numRef>
          </c:xVal>
          <c:yVal>
            <c:numRef>
              <c:f>N5330Q!$D$19</c:f>
              <c:numCache>
                <c:formatCode>General</c:formatCode>
                <c:ptCount val="1"/>
                <c:pt idx="0">
                  <c:v>1339.4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FD-4416-BB69-9620915021A4}"/>
            </c:ext>
          </c:extLst>
        </c:ser>
        <c:ser>
          <c:idx val="2"/>
          <c:order val="2"/>
          <c:tx>
            <c:v>Limits</c:v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N5330Q!$J$6:$J$10</c:f>
              <c:numCache>
                <c:formatCode>General</c:formatCode>
                <c:ptCount val="5"/>
                <c:pt idx="0">
                  <c:v>34.5</c:v>
                </c:pt>
                <c:pt idx="1">
                  <c:v>41</c:v>
                </c:pt>
                <c:pt idx="2">
                  <c:v>52.5</c:v>
                </c:pt>
                <c:pt idx="3">
                  <c:v>60</c:v>
                </c:pt>
                <c:pt idx="4">
                  <c:v>42</c:v>
                </c:pt>
              </c:numCache>
            </c:numRef>
          </c:xVal>
          <c:yVal>
            <c:numRef>
              <c:f>N5330Q!$K$6:$K$10</c:f>
              <c:numCache>
                <c:formatCode>General</c:formatCode>
                <c:ptCount val="5"/>
                <c:pt idx="0">
                  <c:v>1100</c:v>
                </c:pt>
                <c:pt idx="1">
                  <c:v>1325</c:v>
                </c:pt>
                <c:pt idx="2">
                  <c:v>1600</c:v>
                </c:pt>
                <c:pt idx="3">
                  <c:v>1600</c:v>
                </c:pt>
                <c:pt idx="4">
                  <c:v>1100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AC-44EA-A334-247E335C6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9088"/>
        <c:axId val="78011008"/>
      </c:scatterChart>
      <c:valAx>
        <c:axId val="78009088"/>
        <c:scaling>
          <c:orientation val="minMax"/>
          <c:max val="65"/>
          <c:min val="3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Moment/1000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/>
        </c:spPr>
        <c:crossAx val="78011008"/>
        <c:crosses val="autoZero"/>
        <c:crossBetween val="midCat"/>
        <c:majorUnit val="5"/>
      </c:valAx>
      <c:valAx>
        <c:axId val="78011008"/>
        <c:scaling>
          <c:orientation val="minMax"/>
          <c:max val="1650"/>
          <c:min val="110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Weight</a:t>
                </a:r>
              </a:p>
            </c:rich>
          </c:tx>
          <c:overlay val="0"/>
        </c:title>
        <c:numFmt formatCode="General" sourceLinked="1"/>
        <c:majorTickMark val="cross"/>
        <c:minorTickMark val="in"/>
        <c:tickLblPos val="nextTo"/>
        <c:spPr>
          <a:ln/>
        </c:spPr>
        <c:crossAx val="78009088"/>
        <c:crosses val="autoZero"/>
        <c:crossBetween val="midCat"/>
        <c:majorUnit val="50"/>
        <c:minorUnit val="50"/>
      </c:val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CG Envelope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96838713716485"/>
          <c:y val="0.17967983189792303"/>
          <c:w val="0.79459186146414684"/>
          <c:h val="0.57094000244027143"/>
        </c:manualLayout>
      </c:layout>
      <c:scatterChart>
        <c:scatterStyle val="lineMarker"/>
        <c:varyColors val="0"/>
        <c:ser>
          <c:idx val="0"/>
          <c:order val="0"/>
          <c:tx>
            <c:v>Takeoff Weight</c:v>
          </c:tx>
          <c:spPr>
            <a:ln w="28575">
              <a:noFill/>
            </a:ln>
          </c:spPr>
          <c:xVal>
            <c:numRef>
              <c:f>N5116M!$E$16</c:f>
              <c:numCache>
                <c:formatCode>General</c:formatCode>
                <c:ptCount val="1"/>
                <c:pt idx="0">
                  <c:v>111.61681901752203</c:v>
                </c:pt>
              </c:numCache>
            </c:numRef>
          </c:xVal>
          <c:yVal>
            <c:numRef>
              <c:f>N5116M!$D$16</c:f>
              <c:numCache>
                <c:formatCode>General</c:formatCode>
                <c:ptCount val="1"/>
                <c:pt idx="0">
                  <c:v>3404.86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05-41C9-B9AE-476649092223}"/>
            </c:ext>
          </c:extLst>
        </c:ser>
        <c:ser>
          <c:idx val="1"/>
          <c:order val="1"/>
          <c:tx>
            <c:v>Landing Weight</c:v>
          </c:tx>
          <c:spPr>
            <a:ln w="28575">
              <a:noFill/>
            </a:ln>
          </c:spPr>
          <c:marker>
            <c:spPr>
              <a:solidFill>
                <a:schemeClr val="accent6">
                  <a:lumMod val="75000"/>
                </a:schemeClr>
              </a:solidFill>
            </c:spPr>
          </c:marker>
          <c:xVal>
            <c:numRef>
              <c:f>N5116M!$E$19</c:f>
              <c:numCache>
                <c:formatCode>General</c:formatCode>
                <c:ptCount val="1"/>
                <c:pt idx="0">
                  <c:v>111.09668146067777</c:v>
                </c:pt>
              </c:numCache>
            </c:numRef>
          </c:xVal>
          <c:yVal>
            <c:numRef>
              <c:f>N5116M!$D$19</c:f>
              <c:numCache>
                <c:formatCode>General</c:formatCode>
                <c:ptCount val="1"/>
                <c:pt idx="0">
                  <c:v>3104.86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05-41C9-B9AE-476649092223}"/>
            </c:ext>
          </c:extLst>
        </c:ser>
        <c:ser>
          <c:idx val="2"/>
          <c:order val="2"/>
          <c:tx>
            <c:v>Limits</c:v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N5116M!$J$6:$J$10</c:f>
              <c:numCache>
                <c:formatCode>General</c:formatCode>
                <c:ptCount val="5"/>
                <c:pt idx="0">
                  <c:v>106.5</c:v>
                </c:pt>
                <c:pt idx="1">
                  <c:v>106.5</c:v>
                </c:pt>
                <c:pt idx="2">
                  <c:v>111</c:v>
                </c:pt>
                <c:pt idx="3">
                  <c:v>117.5</c:v>
                </c:pt>
                <c:pt idx="4">
                  <c:v>117.5</c:v>
                </c:pt>
              </c:numCache>
            </c:numRef>
          </c:xVal>
          <c:yVal>
            <c:numRef>
              <c:f>N5116M!$K$6:$K$10</c:f>
              <c:numCache>
                <c:formatCode>General</c:formatCode>
                <c:ptCount val="5"/>
                <c:pt idx="0">
                  <c:v>2400</c:v>
                </c:pt>
                <c:pt idx="1">
                  <c:v>3250</c:v>
                </c:pt>
                <c:pt idx="2">
                  <c:v>3900</c:v>
                </c:pt>
                <c:pt idx="3">
                  <c:v>3900</c:v>
                </c:pt>
                <c:pt idx="4">
                  <c:v>2400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305-41C9-B9AE-476649092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06464"/>
        <c:axId val="76088064"/>
      </c:scatterChart>
      <c:valAx>
        <c:axId val="76606464"/>
        <c:scaling>
          <c:orientation val="minMax"/>
          <c:max val="120"/>
          <c:min val="104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Inches Aft Datum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spPr>
          <a:ln/>
        </c:spPr>
        <c:crossAx val="76088064"/>
        <c:crosses val="autoZero"/>
        <c:crossBetween val="midCat"/>
        <c:majorUnit val="2"/>
        <c:minorUnit val="1"/>
      </c:valAx>
      <c:valAx>
        <c:axId val="76088064"/>
        <c:scaling>
          <c:orientation val="minMax"/>
          <c:max val="4000"/>
          <c:min val="2400"/>
        </c:scaling>
        <c:delete val="0"/>
        <c:axPos val="l"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Weight</a:t>
                </a:r>
              </a:p>
            </c:rich>
          </c:tx>
          <c:overlay val="0"/>
        </c:title>
        <c:numFmt formatCode="General" sourceLinked="1"/>
        <c:majorTickMark val="cross"/>
        <c:minorTickMark val="in"/>
        <c:tickLblPos val="nextTo"/>
        <c:spPr>
          <a:ln/>
        </c:spPr>
        <c:crossAx val="76606464"/>
        <c:crosses val="autoZero"/>
        <c:crossBetween val="midCat"/>
        <c:majorUnit val="100"/>
        <c:minorUnit val="50"/>
      </c:valAx>
    </c:plotArea>
    <c:legend>
      <c:legendPos val="b"/>
      <c:legendEntry>
        <c:idx val="2"/>
        <c:delete val="1"/>
      </c:legendEntry>
      <c:overlay val="0"/>
      <c:spPr>
        <a:effectLst>
          <a:outerShdw sx="1000" sy="1000" algn="ctr" rotWithShape="0">
            <a:srgbClr val="000000"/>
          </a:outerShdw>
        </a:effectLst>
      </c:sp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260688</xdr:rowOff>
    </xdr:from>
    <xdr:to>
      <xdr:col>11</xdr:col>
      <xdr:colOff>942975</xdr:colOff>
      <xdr:row>18</xdr:row>
      <xdr:rowOff>95249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33618</xdr:rowOff>
    </xdr:from>
    <xdr:to>
      <xdr:col>3</xdr:col>
      <xdr:colOff>657625</xdr:colOff>
      <xdr:row>4</xdr:row>
      <xdr:rowOff>90270</xdr:rowOff>
    </xdr:to>
    <xdr:pic>
      <xdr:nvPicPr>
        <xdr:cNvPr id="1026" name="comp-jd2a5uviimgimage" descr="https://static.wixstatic.com/media/4975fc_cc8a1c2eae024b3e9950a1d633a67eee~mv2.png/v1/fill/w_237,h_84,al_c,usm_0.66_1.00_0.01/4975fc_cc8a1c2eae024b3e9950a1d633a67eee~mv2.pn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7236"/>
          <a:ext cx="2304890" cy="79624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9" name="Straight Connector 8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B050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0.15875</cdr:x>
      <cdr:y>0.46807</cdr:y>
    </cdr:from>
    <cdr:to>
      <cdr:x>0.3655</cdr:x>
      <cdr:y>0.7487</cdr:y>
    </cdr:to>
    <cdr:sp macro="" textlink="">
      <cdr:nvSpPr>
        <cdr:cNvPr id="21" name="Straight Connector 20">
          <a:extLst xmlns:a="http://schemas.openxmlformats.org/drawingml/2006/main">
            <a:ext uri="{FF2B5EF4-FFF2-40B4-BE49-F238E27FC236}">
              <a16:creationId xmlns:a16="http://schemas.microsoft.com/office/drawing/2014/main" id="{0F90E37B-E441-42AF-96A2-A4708852DFBF}"/>
            </a:ext>
          </a:extLst>
        </cdr:cNvPr>
        <cdr:cNvSpPr/>
      </cdr:nvSpPr>
      <cdr:spPr>
        <a:xfrm xmlns:a="http://schemas.openxmlformats.org/drawingml/2006/main" flipH="1">
          <a:off x="687784" y="1604615"/>
          <a:ext cx="895722" cy="96205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B050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0.36393</cdr:x>
      <cdr:y>0.24404</cdr:y>
    </cdr:from>
    <cdr:to>
      <cdr:x>0.63238</cdr:x>
      <cdr:y>0.46865</cdr:y>
    </cdr:to>
    <cdr:sp macro="" textlink="">
      <cdr:nvSpPr>
        <cdr:cNvPr id="22" name="Straight Connector 21">
          <a:extLst xmlns:a="http://schemas.openxmlformats.org/drawingml/2006/main">
            <a:ext uri="{FF2B5EF4-FFF2-40B4-BE49-F238E27FC236}">
              <a16:creationId xmlns:a16="http://schemas.microsoft.com/office/drawing/2014/main" id="{4F42FB72-770D-46C2-9B2C-48CCF9011A87}"/>
            </a:ext>
          </a:extLst>
        </cdr:cNvPr>
        <cdr:cNvSpPr/>
      </cdr:nvSpPr>
      <cdr:spPr>
        <a:xfrm xmlns:a="http://schemas.openxmlformats.org/drawingml/2006/main" flipV="1">
          <a:off x="1576671" y="836612"/>
          <a:ext cx="1163062" cy="76998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B050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0.6312</cdr:x>
      <cdr:y>0.24408</cdr:y>
    </cdr:from>
    <cdr:to>
      <cdr:x>0.90863</cdr:x>
      <cdr:y>0.24502</cdr:y>
    </cdr:to>
    <cdr:sp macro="" textlink="">
      <cdr:nvSpPr>
        <cdr:cNvPr id="23" name="Straight Connector 22">
          <a:extLst xmlns:a="http://schemas.openxmlformats.org/drawingml/2006/main">
            <a:ext uri="{FF2B5EF4-FFF2-40B4-BE49-F238E27FC236}">
              <a16:creationId xmlns:a16="http://schemas.microsoft.com/office/drawing/2014/main" id="{567165ED-D163-4075-A659-415CF7868304}"/>
            </a:ext>
          </a:extLst>
        </cdr:cNvPr>
        <cdr:cNvSpPr/>
      </cdr:nvSpPr>
      <cdr:spPr>
        <a:xfrm xmlns:a="http://schemas.openxmlformats.org/drawingml/2006/main">
          <a:off x="2734593" y="836736"/>
          <a:ext cx="1201939" cy="322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B050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0.40134</cdr:x>
      <cdr:y>0.24474</cdr:y>
    </cdr:from>
    <cdr:to>
      <cdr:x>0.90688</cdr:x>
      <cdr:y>0.7487</cdr:y>
    </cdr:to>
    <cdr:sp macro="" textlink="">
      <cdr:nvSpPr>
        <cdr:cNvPr id="24" name="Straight Connector 23">
          <a:extLst xmlns:a="http://schemas.openxmlformats.org/drawingml/2006/main">
            <a:ext uri="{FF2B5EF4-FFF2-40B4-BE49-F238E27FC236}">
              <a16:creationId xmlns:a16="http://schemas.microsoft.com/office/drawing/2014/main" id="{06B82F90-48CB-41FE-A0BA-CCC8A6903788}"/>
            </a:ext>
          </a:extLst>
        </cdr:cNvPr>
        <cdr:cNvSpPr/>
      </cdr:nvSpPr>
      <cdr:spPr>
        <a:xfrm xmlns:a="http://schemas.openxmlformats.org/drawingml/2006/main" flipV="1">
          <a:off x="1738783" y="839005"/>
          <a:ext cx="2190175" cy="172766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B050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106456</xdr:colOff>
      <xdr:row>4</xdr:row>
      <xdr:rowOff>3514</xdr:rowOff>
    </xdr:from>
    <xdr:to>
      <xdr:col>11</xdr:col>
      <xdr:colOff>968188</xdr:colOff>
      <xdr:row>18</xdr:row>
      <xdr:rowOff>100293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33618</xdr:rowOff>
    </xdr:from>
    <xdr:to>
      <xdr:col>3</xdr:col>
      <xdr:colOff>657625</xdr:colOff>
      <xdr:row>4</xdr:row>
      <xdr:rowOff>90270</xdr:rowOff>
    </xdr:to>
    <xdr:pic>
      <xdr:nvPicPr>
        <xdr:cNvPr id="3" name="comp-jd2a5uviimgimage" descr="https://static.wixstatic.com/media/4975fc_cc8a1c2eae024b3e9950a1d633a67eee~mv2.png/v1/fill/w_237,h_84,al_c,usm_0.66_1.00_0.01/4975fc_cc8a1c2eae024b3e9950a1d633a67eee~mv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7225" y="224118"/>
          <a:ext cx="1972075" cy="62815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94959</xdr:colOff>
      <xdr:row>4</xdr:row>
      <xdr:rowOff>887</xdr:rowOff>
    </xdr:from>
    <xdr:to>
      <xdr:col>11</xdr:col>
      <xdr:colOff>933450</xdr:colOff>
      <xdr:row>17</xdr:row>
      <xdr:rowOff>120985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33618</xdr:rowOff>
    </xdr:from>
    <xdr:to>
      <xdr:col>3</xdr:col>
      <xdr:colOff>657625</xdr:colOff>
      <xdr:row>4</xdr:row>
      <xdr:rowOff>90270</xdr:rowOff>
    </xdr:to>
    <xdr:pic>
      <xdr:nvPicPr>
        <xdr:cNvPr id="3" name="comp-jd2a5uviimgimage" descr="https://static.wixstatic.com/media/4975fc_cc8a1c2eae024b3e9950a1d633a67eee~mv2.png/v1/fill/w_237,h_84,al_c,usm_0.66_1.00_0.01/4975fc_cc8a1c2eae024b3e9950a1d633a67eee~mv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7225" y="224118"/>
          <a:ext cx="1972075" cy="62815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87406</xdr:colOff>
      <xdr:row>4</xdr:row>
      <xdr:rowOff>13039</xdr:rowOff>
    </xdr:from>
    <xdr:to>
      <xdr:col>11</xdr:col>
      <xdr:colOff>904875</xdr:colOff>
      <xdr:row>18</xdr:row>
      <xdr:rowOff>113472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33618</xdr:rowOff>
    </xdr:from>
    <xdr:to>
      <xdr:col>3</xdr:col>
      <xdr:colOff>629050</xdr:colOff>
      <xdr:row>4</xdr:row>
      <xdr:rowOff>90270</xdr:rowOff>
    </xdr:to>
    <xdr:pic>
      <xdr:nvPicPr>
        <xdr:cNvPr id="3" name="comp-jd2a5uviimgimage" descr="https://static.wixstatic.com/media/4975fc_cc8a1c2eae024b3e9950a1d633a67eee~mv2.png/v1/fill/w_237,h_84,al_c,usm_0.66_1.00_0.01/4975fc_cc8a1c2eae024b3e9950a1d633a67eee~mv2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7225" y="224118"/>
          <a:ext cx="1943500" cy="62815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84921</xdr:colOff>
      <xdr:row>4</xdr:row>
      <xdr:rowOff>9409</xdr:rowOff>
    </xdr:from>
    <xdr:to>
      <xdr:col>11</xdr:col>
      <xdr:colOff>946653</xdr:colOff>
      <xdr:row>19</xdr:row>
      <xdr:rowOff>16565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33618</xdr:rowOff>
    </xdr:from>
    <xdr:to>
      <xdr:col>4</xdr:col>
      <xdr:colOff>97331</xdr:colOff>
      <xdr:row>4</xdr:row>
      <xdr:rowOff>90270</xdr:rowOff>
    </xdr:to>
    <xdr:pic>
      <xdr:nvPicPr>
        <xdr:cNvPr id="3" name="comp-jd2a5uviimgimage" descr="https://static.wixstatic.com/media/4975fc_cc8a1c2eae024b3e9950a1d633a67eee~mv2.png/v1/fill/w_237,h_84,al_c,usm_0.66_1.00_0.01/4975fc_cc8a1c2eae024b3e9950a1d633a67eee~mv2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7225" y="224118"/>
          <a:ext cx="2069006" cy="62815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9" name="Straight Connector 8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B050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68356</xdr:colOff>
      <xdr:row>4</xdr:row>
      <xdr:rowOff>3514</xdr:rowOff>
    </xdr:from>
    <xdr:to>
      <xdr:col>11</xdr:col>
      <xdr:colOff>930088</xdr:colOff>
      <xdr:row>17</xdr:row>
      <xdr:rowOff>14568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33618</xdr:rowOff>
    </xdr:from>
    <xdr:to>
      <xdr:col>3</xdr:col>
      <xdr:colOff>607070</xdr:colOff>
      <xdr:row>4</xdr:row>
      <xdr:rowOff>90270</xdr:rowOff>
    </xdr:to>
    <xdr:pic>
      <xdr:nvPicPr>
        <xdr:cNvPr id="3" name="comp-jd2a5uviimgimage" descr="https://static.wixstatic.com/media/4975fc_cc8a1c2eae024b3e9950a1d633a67eee~mv2.png/v1/fill/w_237,h_84,al_c,usm_0.66_1.00_0.01/4975fc_cc8a1c2eae024b3e9950a1d633a67eee~mv2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7225" y="224118"/>
          <a:ext cx="1921520" cy="62815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3</xdr:row>
      <xdr:rowOff>266584</xdr:rowOff>
    </xdr:from>
    <xdr:to>
      <xdr:col>11</xdr:col>
      <xdr:colOff>937932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D90712-25B0-46F9-A7FE-0EC07E2ADD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33618</xdr:rowOff>
    </xdr:from>
    <xdr:to>
      <xdr:col>4</xdr:col>
      <xdr:colOff>68756</xdr:colOff>
      <xdr:row>4</xdr:row>
      <xdr:rowOff>90270</xdr:rowOff>
    </xdr:to>
    <xdr:pic>
      <xdr:nvPicPr>
        <xdr:cNvPr id="3" name="comp-jd2a5uviimgimage" descr="https://static.wixstatic.com/media/4975fc_cc8a1c2eae024b3e9950a1d633a67eee~mv2.png/v1/fill/w_237,h_84,al_c,usm_0.66_1.00_0.01/4975fc_cc8a1c2eae024b3e9950a1d633a67eee~mv2.png">
          <a:extLst>
            <a:ext uri="{FF2B5EF4-FFF2-40B4-BE49-F238E27FC236}">
              <a16:creationId xmlns:a16="http://schemas.microsoft.com/office/drawing/2014/main" id="{8AFDD982-77B6-407C-90CB-51791FBE7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1718"/>
          <a:ext cx="2316656" cy="7996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2F0"/>
  </sheetPr>
  <dimension ref="A1:K44"/>
  <sheetViews>
    <sheetView tabSelected="1" view="pageLayout" topLeftCell="B1" zoomScaleNormal="110" workbookViewId="0">
      <selection activeCell="J2" sqref="J2"/>
    </sheetView>
  </sheetViews>
  <sheetFormatPr defaultRowHeight="15" x14ac:dyDescent="0.25"/>
  <cols>
    <col min="1" max="1" width="12.28515625" hidden="1" customWidth="1"/>
    <col min="2" max="2" width="18.140625" customWidth="1"/>
    <col min="3" max="3" width="4.85546875" customWidth="1"/>
    <col min="4" max="4" width="9.42578125" customWidth="1"/>
    <col min="5" max="5" width="8.140625" customWidth="1"/>
    <col min="6" max="6" width="9.42578125" customWidth="1"/>
    <col min="7" max="7" width="6.42578125" customWidth="1"/>
    <col min="8" max="8" width="8" customWidth="1"/>
    <col min="9" max="9" width="18.7109375" customWidth="1"/>
    <col min="10" max="10" width="16.28515625" customWidth="1"/>
    <col min="11" max="11" width="5.42578125" customWidth="1"/>
    <col min="12" max="12" width="14.42578125" customWidth="1"/>
  </cols>
  <sheetData>
    <row r="1" spans="1:11" ht="3" customHeight="1" x14ac:dyDescent="0.3">
      <c r="A1" s="1"/>
      <c r="C1" s="25"/>
      <c r="D1" s="24"/>
      <c r="E1" s="24"/>
      <c r="F1" s="24"/>
      <c r="G1" s="24"/>
      <c r="H1" s="24"/>
      <c r="I1" s="26"/>
      <c r="J1" s="26"/>
      <c r="K1" s="26"/>
    </row>
    <row r="2" spans="1:11" ht="18.75" x14ac:dyDescent="0.3">
      <c r="A2" s="1"/>
      <c r="B2" s="1"/>
      <c r="C2" s="1"/>
      <c r="D2" s="1"/>
      <c r="E2" s="6"/>
      <c r="F2" s="6"/>
      <c r="G2" s="6"/>
      <c r="H2" s="1"/>
      <c r="J2" s="23">
        <f ca="1">NOW()</f>
        <v>43558.702212615739</v>
      </c>
    </row>
    <row r="3" spans="1:11" ht="18.75" x14ac:dyDescent="0.3">
      <c r="A3" s="1"/>
      <c r="B3" s="1"/>
      <c r="C3" s="1"/>
      <c r="D3" s="1"/>
      <c r="E3" s="6"/>
      <c r="F3" s="6"/>
      <c r="G3" s="6"/>
      <c r="H3" s="1"/>
      <c r="J3" s="1"/>
    </row>
    <row r="4" spans="1:11" ht="21" customHeight="1" x14ac:dyDescent="0.35">
      <c r="A4" s="1"/>
      <c r="B4" s="1"/>
      <c r="C4" s="1"/>
      <c r="D4" s="1"/>
      <c r="E4" s="1"/>
      <c r="F4" s="1"/>
      <c r="G4" s="1"/>
      <c r="H4" s="1"/>
      <c r="J4" s="2"/>
    </row>
    <row r="5" spans="1:11" ht="21" x14ac:dyDescent="0.35">
      <c r="A5" s="1"/>
      <c r="B5" s="5"/>
      <c r="C5" s="5"/>
      <c r="D5" s="4" t="s">
        <v>8</v>
      </c>
      <c r="E5" s="4" t="s">
        <v>9</v>
      </c>
      <c r="F5" s="67" t="s">
        <v>10</v>
      </c>
      <c r="G5" s="60"/>
      <c r="H5" s="1"/>
      <c r="J5" s="2"/>
    </row>
    <row r="6" spans="1:11" ht="18.75" x14ac:dyDescent="0.3">
      <c r="A6" s="1"/>
      <c r="B6" s="51" t="s">
        <v>0</v>
      </c>
      <c r="C6" s="52"/>
      <c r="D6" s="77">
        <v>1513.4</v>
      </c>
      <c r="E6" s="17">
        <v>38.79</v>
      </c>
      <c r="F6" s="68">
        <f>D6*E6/1000</f>
        <v>58.704785999999999</v>
      </c>
      <c r="G6" s="69"/>
      <c r="H6" s="1"/>
      <c r="J6" s="75">
        <v>52.5</v>
      </c>
      <c r="K6" s="75">
        <v>1500</v>
      </c>
    </row>
    <row r="7" spans="1:11" ht="18.75" x14ac:dyDescent="0.3">
      <c r="A7" s="1"/>
      <c r="B7" s="53" t="s">
        <v>2</v>
      </c>
      <c r="C7" s="54"/>
      <c r="D7" s="3">
        <v>185</v>
      </c>
      <c r="E7" s="18">
        <v>37</v>
      </c>
      <c r="F7" s="61">
        <f>IF(D7&lt;&gt;0, D7*E7/1000,"")</f>
        <v>6.8449999999999998</v>
      </c>
      <c r="G7" s="62"/>
      <c r="H7" s="1"/>
      <c r="J7" s="75">
        <v>68</v>
      </c>
      <c r="K7" s="75">
        <v>1950</v>
      </c>
    </row>
    <row r="8" spans="1:11" ht="18.75" x14ac:dyDescent="0.3">
      <c r="A8" s="1"/>
      <c r="B8" s="53" t="s">
        <v>1</v>
      </c>
      <c r="C8" s="54"/>
      <c r="D8" s="3">
        <v>0</v>
      </c>
      <c r="E8" s="18">
        <v>73</v>
      </c>
      <c r="F8" s="61" t="str">
        <f>IF(D8&lt;&gt;0, D8*E8/1000,"")</f>
        <v/>
      </c>
      <c r="G8" s="62"/>
      <c r="H8" s="1"/>
      <c r="J8" s="75">
        <v>88</v>
      </c>
      <c r="K8" s="75">
        <v>2300</v>
      </c>
    </row>
    <row r="9" spans="1:11" ht="18.75" x14ac:dyDescent="0.3">
      <c r="A9" s="1"/>
      <c r="B9" s="53" t="s">
        <v>3</v>
      </c>
      <c r="C9" s="54"/>
      <c r="D9" s="3">
        <v>10</v>
      </c>
      <c r="E9" s="18">
        <v>95</v>
      </c>
      <c r="F9" s="61">
        <f>IF(D9&lt;&gt;0, D9*E9/1000,"")</f>
        <v>0.95</v>
      </c>
      <c r="G9" s="62"/>
      <c r="H9" s="1"/>
      <c r="J9" s="75">
        <v>109</v>
      </c>
      <c r="K9" s="75">
        <v>2300</v>
      </c>
    </row>
    <row r="10" spans="1:11" ht="18.75" x14ac:dyDescent="0.3">
      <c r="A10" s="1"/>
      <c r="B10" s="53" t="s">
        <v>4</v>
      </c>
      <c r="C10" s="54"/>
      <c r="D10" s="3">
        <v>0</v>
      </c>
      <c r="E10" s="18">
        <v>123</v>
      </c>
      <c r="F10" s="61" t="str">
        <f>IF(D10&lt;&gt;0, D10*E10/1000,"")</f>
        <v/>
      </c>
      <c r="G10" s="62"/>
      <c r="H10" s="1"/>
      <c r="J10" s="75">
        <v>70.599999999999994</v>
      </c>
      <c r="K10" s="75">
        <v>1500</v>
      </c>
    </row>
    <row r="11" spans="1:11" ht="18.75" x14ac:dyDescent="0.3">
      <c r="A11" s="1"/>
      <c r="B11" s="51" t="s">
        <v>5</v>
      </c>
      <c r="C11" s="52"/>
      <c r="D11" s="17">
        <f>SUM(D6:D10)</f>
        <v>1708.4</v>
      </c>
      <c r="E11" s="18"/>
      <c r="F11" s="68">
        <f>SUM(F6:F10)</f>
        <v>66.499786</v>
      </c>
      <c r="G11" s="69"/>
      <c r="H11" s="1"/>
      <c r="J11" s="75">
        <v>1500</v>
      </c>
      <c r="K11" s="75">
        <v>60.5</v>
      </c>
    </row>
    <row r="12" spans="1:11" ht="13.5" customHeight="1" x14ac:dyDescent="0.3">
      <c r="A12" s="1"/>
      <c r="B12" s="55" t="s">
        <v>16</v>
      </c>
      <c r="C12" s="56"/>
      <c r="D12" s="6"/>
      <c r="E12" s="6"/>
      <c r="F12" s="58"/>
      <c r="G12" s="54"/>
      <c r="H12" s="1"/>
      <c r="J12" s="75">
        <v>2000</v>
      </c>
      <c r="K12" s="75">
        <v>81</v>
      </c>
    </row>
    <row r="13" spans="1:11" ht="18.75" x14ac:dyDescent="0.3">
      <c r="A13" s="1"/>
      <c r="B13" s="7" t="s">
        <v>13</v>
      </c>
      <c r="C13" s="3">
        <v>40</v>
      </c>
      <c r="D13" s="18">
        <f>C13*6</f>
        <v>240</v>
      </c>
      <c r="E13" s="18">
        <v>48</v>
      </c>
      <c r="F13" s="61">
        <f>IF(D13&lt;&gt;0, D13*E13/1000,"")</f>
        <v>11.52</v>
      </c>
      <c r="G13" s="62"/>
      <c r="H13" s="1"/>
      <c r="J13" s="75">
        <v>2000</v>
      </c>
      <c r="K13" s="75">
        <v>71</v>
      </c>
    </row>
    <row r="14" spans="1:11" ht="21" x14ac:dyDescent="0.35">
      <c r="A14" s="1"/>
      <c r="B14" s="51" t="s">
        <v>11</v>
      </c>
      <c r="C14" s="52"/>
      <c r="D14" s="19">
        <f>SUM(D11:D13)</f>
        <v>1948.4</v>
      </c>
      <c r="E14" s="20"/>
      <c r="F14" s="68">
        <f>SUM(F11:F13)</f>
        <v>78.019785999999996</v>
      </c>
      <c r="G14" s="69"/>
      <c r="H14" s="1"/>
      <c r="J14" s="2"/>
    </row>
    <row r="15" spans="1:11" ht="12" customHeight="1" x14ac:dyDescent="0.35">
      <c r="A15" s="1"/>
      <c r="B15" s="51"/>
      <c r="C15" s="57"/>
      <c r="D15" s="11"/>
      <c r="E15" s="8"/>
      <c r="F15" s="58"/>
      <c r="G15" s="54"/>
      <c r="H15" s="1"/>
      <c r="J15" s="2"/>
    </row>
    <row r="16" spans="1:11" ht="21" x14ac:dyDescent="0.35">
      <c r="A16" s="1"/>
      <c r="B16" s="15" t="s">
        <v>14</v>
      </c>
      <c r="C16" s="14">
        <v>1.1000000000000001</v>
      </c>
      <c r="D16" s="21">
        <f>-C16*6</f>
        <v>-6.6000000000000005</v>
      </c>
      <c r="E16" s="21">
        <v>48</v>
      </c>
      <c r="F16" s="61">
        <f>IF(D16&lt;&gt;0,D16*E16/1000,"")</f>
        <v>-0.31680000000000003</v>
      </c>
      <c r="G16" s="62"/>
      <c r="H16" s="1"/>
      <c r="J16" s="2"/>
    </row>
    <row r="17" spans="1:10" ht="21" x14ac:dyDescent="0.35">
      <c r="A17" s="1"/>
      <c r="B17" s="51" t="s">
        <v>6</v>
      </c>
      <c r="C17" s="52"/>
      <c r="D17" s="13">
        <f>SUM(D14:D16)</f>
        <v>1941.8000000000002</v>
      </c>
      <c r="E17" s="20"/>
      <c r="F17" s="65">
        <f>SUM(F14:F16)</f>
        <v>77.702985999999996</v>
      </c>
      <c r="G17" s="66"/>
      <c r="H17" s="1"/>
      <c r="J17" s="2"/>
    </row>
    <row r="18" spans="1:10" ht="11.25" customHeight="1" x14ac:dyDescent="0.35">
      <c r="A18" s="1"/>
      <c r="B18" s="53"/>
      <c r="C18" s="58"/>
      <c r="D18" s="8"/>
      <c r="E18" s="8"/>
      <c r="F18" s="59" t="str">
        <f>IF(D18&lt;&gt;0, D18*E18/1000,"")</f>
        <v/>
      </c>
      <c r="G18" s="60"/>
      <c r="H18" s="1"/>
      <c r="J18" s="2"/>
    </row>
    <row r="19" spans="1:10" ht="21" x14ac:dyDescent="0.35">
      <c r="A19" s="1"/>
      <c r="B19" s="16" t="s">
        <v>15</v>
      </c>
      <c r="C19" s="3">
        <v>20</v>
      </c>
      <c r="D19" s="22">
        <f>-C19*6</f>
        <v>-120</v>
      </c>
      <c r="E19" s="22">
        <f>E13</f>
        <v>48</v>
      </c>
      <c r="F19" s="61">
        <f>IF(D19&lt;&gt;0,D19*E19/1000,"")</f>
        <v>-5.76</v>
      </c>
      <c r="G19" s="62"/>
      <c r="H19" s="1"/>
      <c r="J19" s="2"/>
    </row>
    <row r="20" spans="1:10" ht="21" x14ac:dyDescent="0.35">
      <c r="A20" s="1"/>
      <c r="B20" s="51" t="s">
        <v>7</v>
      </c>
      <c r="C20" s="52"/>
      <c r="D20" s="9">
        <f>SUM(D17:D19)</f>
        <v>1821.8000000000002</v>
      </c>
      <c r="E20" s="18"/>
      <c r="F20" s="63">
        <f>SUM(F17:F19)</f>
        <v>71.942985999999991</v>
      </c>
      <c r="G20" s="64"/>
      <c r="H20" s="1"/>
      <c r="J20" s="2"/>
    </row>
    <row r="21" spans="1:10" ht="21" x14ac:dyDescent="0.35">
      <c r="A21" s="1"/>
      <c r="B21" s="1"/>
      <c r="C21" s="1"/>
      <c r="D21" s="1"/>
      <c r="E21" s="1"/>
      <c r="F21" s="1"/>
      <c r="G21" s="1"/>
      <c r="H21" s="1"/>
      <c r="J21" s="2"/>
    </row>
    <row r="22" spans="1:10" ht="21" x14ac:dyDescent="0.35">
      <c r="A22" s="1"/>
      <c r="J22" s="2"/>
    </row>
    <row r="23" spans="1:10" ht="21" x14ac:dyDescent="0.35">
      <c r="A23" s="1"/>
      <c r="B23" s="2"/>
      <c r="C23" s="2"/>
      <c r="D23" s="2"/>
      <c r="E23" s="2"/>
      <c r="F23" s="2"/>
      <c r="G23" s="2"/>
      <c r="H23" s="2"/>
      <c r="I23" s="2"/>
      <c r="J23" s="2"/>
    </row>
    <row r="24" spans="1:10" ht="21" x14ac:dyDescent="0.35">
      <c r="B24" s="2"/>
      <c r="C24" s="2"/>
      <c r="D24" s="2"/>
      <c r="E24" s="2"/>
      <c r="F24" s="2"/>
      <c r="G24" s="2"/>
      <c r="H24" s="2"/>
      <c r="I24" s="2"/>
      <c r="J24" s="2"/>
    </row>
    <row r="29" spans="1:10" x14ac:dyDescent="0.25">
      <c r="B29" s="27" t="s">
        <v>17</v>
      </c>
    </row>
    <row r="40" spans="1:3" ht="15" customHeight="1" x14ac:dyDescent="0.25">
      <c r="A40" t="s">
        <v>12</v>
      </c>
      <c r="B40" s="12"/>
      <c r="C40" s="12"/>
    </row>
    <row r="44" spans="1:3" ht="15" customHeight="1" x14ac:dyDescent="0.25">
      <c r="B44" s="10"/>
      <c r="C44" s="10"/>
    </row>
  </sheetData>
  <mergeCells count="28">
    <mergeCell ref="F5:G5"/>
    <mergeCell ref="F12:G12"/>
    <mergeCell ref="F13:G13"/>
    <mergeCell ref="F14:G14"/>
    <mergeCell ref="F6:G6"/>
    <mergeCell ref="F7:G7"/>
    <mergeCell ref="F8:G8"/>
    <mergeCell ref="F9:G9"/>
    <mergeCell ref="F10:G10"/>
    <mergeCell ref="F11:G11"/>
    <mergeCell ref="F18:G18"/>
    <mergeCell ref="F19:G19"/>
    <mergeCell ref="F20:G20"/>
    <mergeCell ref="F15:G15"/>
    <mergeCell ref="F16:G16"/>
    <mergeCell ref="F17:G17"/>
    <mergeCell ref="B20:C20"/>
    <mergeCell ref="B6:C6"/>
    <mergeCell ref="B7:C7"/>
    <mergeCell ref="B8:C8"/>
    <mergeCell ref="B9:C9"/>
    <mergeCell ref="B10:C10"/>
    <mergeCell ref="B11:C11"/>
    <mergeCell ref="B12:C12"/>
    <mergeCell ref="B14:C14"/>
    <mergeCell ref="B15:C15"/>
    <mergeCell ref="B17:C17"/>
    <mergeCell ref="B18:C18"/>
  </mergeCells>
  <pageMargins left="0.7" right="0.7" top="0.75" bottom="0.75" header="0.3" footer="0.3"/>
  <pageSetup orientation="landscape" r:id="rId1"/>
  <headerFooter>
    <oddHeader>&amp;C&amp;"-,Bold"&amp;24N733MG Weight &amp;&amp; Balance Worksheet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990FF"/>
  </sheetPr>
  <dimension ref="A1:K43"/>
  <sheetViews>
    <sheetView view="pageLayout" topLeftCell="B1" zoomScaleNormal="110" workbookViewId="0">
      <selection activeCell="J2" sqref="J2"/>
    </sheetView>
  </sheetViews>
  <sheetFormatPr defaultRowHeight="15" x14ac:dyDescent="0.25"/>
  <cols>
    <col min="1" max="1" width="12.28515625" hidden="1" customWidth="1"/>
    <col min="2" max="2" width="18.140625" customWidth="1"/>
    <col min="3" max="3" width="4.85546875" customWidth="1"/>
    <col min="4" max="4" width="9.42578125" customWidth="1"/>
    <col min="5" max="5" width="8.140625" customWidth="1"/>
    <col min="6" max="6" width="9.42578125" customWidth="1"/>
    <col min="7" max="7" width="6.42578125" customWidth="1"/>
    <col min="8" max="8" width="8" customWidth="1"/>
    <col min="9" max="9" width="18.7109375" customWidth="1"/>
    <col min="10" max="10" width="16.28515625" customWidth="1"/>
    <col min="11" max="11" width="5.42578125" customWidth="1"/>
    <col min="12" max="12" width="14.42578125" customWidth="1"/>
  </cols>
  <sheetData>
    <row r="1" spans="1:11" ht="3" customHeight="1" x14ac:dyDescent="0.3">
      <c r="A1" s="1"/>
      <c r="C1" s="30"/>
      <c r="D1" s="29"/>
      <c r="E1" s="29"/>
      <c r="F1" s="29"/>
      <c r="G1" s="29"/>
      <c r="H1" s="29"/>
      <c r="I1" s="28"/>
      <c r="J1" s="28"/>
      <c r="K1" s="28"/>
    </row>
    <row r="2" spans="1:11" ht="18.75" x14ac:dyDescent="0.3">
      <c r="A2" s="1"/>
      <c r="B2" s="1"/>
      <c r="C2" s="1"/>
      <c r="D2" s="1"/>
      <c r="E2" s="6"/>
      <c r="F2" s="6"/>
      <c r="G2" s="6"/>
      <c r="H2" s="1"/>
      <c r="J2" s="23">
        <f ca="1">NOW()</f>
        <v>43558.702212615739</v>
      </c>
    </row>
    <row r="3" spans="1:11" ht="18.75" x14ac:dyDescent="0.3">
      <c r="A3" s="1"/>
      <c r="B3" s="1"/>
      <c r="C3" s="1"/>
      <c r="D3" s="1"/>
      <c r="E3" s="6"/>
      <c r="F3" s="6"/>
      <c r="G3" s="6"/>
      <c r="H3" s="1"/>
      <c r="J3" s="1"/>
    </row>
    <row r="4" spans="1:11" ht="21" customHeight="1" x14ac:dyDescent="0.35">
      <c r="A4" s="1"/>
      <c r="B4" s="1"/>
      <c r="C4" s="1"/>
      <c r="D4" s="1"/>
      <c r="E4" s="1"/>
      <c r="F4" s="1"/>
      <c r="G4" s="1"/>
      <c r="H4" s="1"/>
      <c r="J4" s="2"/>
    </row>
    <row r="5" spans="1:11" ht="21" x14ac:dyDescent="0.35">
      <c r="A5" s="1"/>
      <c r="B5" s="5"/>
      <c r="C5" s="5"/>
      <c r="D5" s="4" t="s">
        <v>8</v>
      </c>
      <c r="E5" s="4" t="s">
        <v>9</v>
      </c>
      <c r="F5" s="67" t="s">
        <v>10</v>
      </c>
      <c r="G5" s="60"/>
      <c r="H5" s="1"/>
      <c r="J5" s="2"/>
    </row>
    <row r="6" spans="1:11" ht="18.75" x14ac:dyDescent="0.3">
      <c r="A6" s="1"/>
      <c r="B6" s="51" t="s">
        <v>0</v>
      </c>
      <c r="C6" s="52"/>
      <c r="D6" s="77">
        <v>1455</v>
      </c>
      <c r="E6" s="17">
        <v>39.94</v>
      </c>
      <c r="F6" s="68">
        <f>D6*E6/1000</f>
        <v>58.112699999999997</v>
      </c>
      <c r="G6" s="69"/>
      <c r="H6" s="1"/>
      <c r="J6" s="75">
        <v>52.5</v>
      </c>
      <c r="K6" s="75">
        <v>1500</v>
      </c>
    </row>
    <row r="7" spans="1:11" ht="18.75" x14ac:dyDescent="0.3">
      <c r="A7" s="1"/>
      <c r="B7" s="53" t="s">
        <v>2</v>
      </c>
      <c r="C7" s="54"/>
      <c r="D7" s="3">
        <v>185</v>
      </c>
      <c r="E7" s="18">
        <v>37</v>
      </c>
      <c r="F7" s="61">
        <f>IF(D7&lt;&gt;0, D7*E7/1000,"")</f>
        <v>6.8449999999999998</v>
      </c>
      <c r="G7" s="62"/>
      <c r="H7" s="1"/>
      <c r="J7" s="75">
        <v>68</v>
      </c>
      <c r="K7" s="75">
        <v>1950</v>
      </c>
    </row>
    <row r="8" spans="1:11" ht="18.75" x14ac:dyDescent="0.3">
      <c r="A8" s="1"/>
      <c r="B8" s="53" t="s">
        <v>1</v>
      </c>
      <c r="C8" s="54"/>
      <c r="D8" s="3">
        <v>0</v>
      </c>
      <c r="E8" s="18">
        <v>73</v>
      </c>
      <c r="F8" s="61" t="str">
        <f>IF(D8&lt;&gt;0, D8*E8/1000,"")</f>
        <v/>
      </c>
      <c r="G8" s="62"/>
      <c r="H8" s="1"/>
      <c r="J8" s="75">
        <v>88</v>
      </c>
      <c r="K8" s="75">
        <v>2300</v>
      </c>
    </row>
    <row r="9" spans="1:11" ht="18.75" x14ac:dyDescent="0.3">
      <c r="A9" s="1"/>
      <c r="B9" s="53" t="s">
        <v>3</v>
      </c>
      <c r="C9" s="54"/>
      <c r="D9" s="3">
        <v>10</v>
      </c>
      <c r="E9" s="18">
        <v>95</v>
      </c>
      <c r="F9" s="61">
        <f>IF(D9&lt;&gt;0, D9*E9/1000,"")</f>
        <v>0.95</v>
      </c>
      <c r="G9" s="62"/>
      <c r="H9" s="1"/>
      <c r="J9" s="75">
        <v>109</v>
      </c>
      <c r="K9" s="75">
        <v>2300</v>
      </c>
    </row>
    <row r="10" spans="1:11" ht="18.75" x14ac:dyDescent="0.3">
      <c r="A10" s="1"/>
      <c r="B10" s="53" t="s">
        <v>4</v>
      </c>
      <c r="C10" s="54"/>
      <c r="D10" s="3">
        <v>0</v>
      </c>
      <c r="E10" s="18">
        <v>123</v>
      </c>
      <c r="F10" s="61" t="str">
        <f>IF(D10&lt;&gt;0, D10*E10/1000,"")</f>
        <v/>
      </c>
      <c r="G10" s="62"/>
      <c r="H10" s="1"/>
      <c r="J10" s="75">
        <v>70.599999999999994</v>
      </c>
      <c r="K10" s="75">
        <v>1500</v>
      </c>
    </row>
    <row r="11" spans="1:11" ht="18.75" x14ac:dyDescent="0.3">
      <c r="A11" s="1"/>
      <c r="B11" s="51" t="s">
        <v>5</v>
      </c>
      <c r="C11" s="52"/>
      <c r="D11" s="17">
        <f>SUM(D6:D10)</f>
        <v>1650</v>
      </c>
      <c r="E11" s="18"/>
      <c r="F11" s="68">
        <f>SUM(F6:F10)</f>
        <v>65.907700000000006</v>
      </c>
      <c r="G11" s="69"/>
      <c r="H11" s="1"/>
      <c r="J11" s="75">
        <v>1500</v>
      </c>
      <c r="K11" s="75">
        <v>60.5</v>
      </c>
    </row>
    <row r="12" spans="1:11" ht="13.5" customHeight="1" x14ac:dyDescent="0.3">
      <c r="A12" s="1"/>
      <c r="B12" s="55" t="s">
        <v>16</v>
      </c>
      <c r="C12" s="56"/>
      <c r="D12" s="6"/>
      <c r="E12" s="6"/>
      <c r="F12" s="58"/>
      <c r="G12" s="54"/>
      <c r="H12" s="1"/>
      <c r="J12" s="75">
        <v>2000</v>
      </c>
      <c r="K12" s="75">
        <v>81</v>
      </c>
    </row>
    <row r="13" spans="1:11" ht="18.75" x14ac:dyDescent="0.3">
      <c r="A13" s="1"/>
      <c r="B13" s="7" t="s">
        <v>13</v>
      </c>
      <c r="C13" s="3">
        <v>40</v>
      </c>
      <c r="D13" s="18">
        <f>C13*6</f>
        <v>240</v>
      </c>
      <c r="E13" s="18">
        <v>48</v>
      </c>
      <c r="F13" s="61">
        <f>IF(D13&lt;&gt;0, D13*E13/1000,"")</f>
        <v>11.52</v>
      </c>
      <c r="G13" s="62"/>
      <c r="H13" s="1"/>
      <c r="J13" s="75">
        <v>2000</v>
      </c>
      <c r="K13" s="75">
        <v>71</v>
      </c>
    </row>
    <row r="14" spans="1:11" ht="21" x14ac:dyDescent="0.35">
      <c r="A14" s="1"/>
      <c r="B14" s="51" t="s">
        <v>11</v>
      </c>
      <c r="C14" s="52"/>
      <c r="D14" s="19">
        <f>SUM(D11:D13)</f>
        <v>1890</v>
      </c>
      <c r="E14" s="20"/>
      <c r="F14" s="68">
        <f>SUM(F11:F13)</f>
        <v>77.427700000000002</v>
      </c>
      <c r="G14" s="69"/>
      <c r="H14" s="1"/>
      <c r="J14" s="2"/>
    </row>
    <row r="15" spans="1:11" ht="12" customHeight="1" x14ac:dyDescent="0.35">
      <c r="A15" s="1"/>
      <c r="B15" s="51"/>
      <c r="C15" s="57"/>
      <c r="D15" s="11"/>
      <c r="E15" s="8"/>
      <c r="F15" s="58"/>
      <c r="G15" s="54"/>
      <c r="H15" s="1"/>
      <c r="J15" s="2"/>
    </row>
    <row r="16" spans="1:11" ht="21" x14ac:dyDescent="0.35">
      <c r="A16" s="1"/>
      <c r="B16" s="15" t="s">
        <v>14</v>
      </c>
      <c r="C16" s="14">
        <v>1.1000000000000001</v>
      </c>
      <c r="D16" s="21">
        <f>-C16*6</f>
        <v>-6.6000000000000005</v>
      </c>
      <c r="E16" s="21">
        <v>48</v>
      </c>
      <c r="F16" s="61">
        <f>IF(D16&lt;&gt;0,D16*E16/1000,"")</f>
        <v>-0.31680000000000003</v>
      </c>
      <c r="G16" s="62"/>
      <c r="H16" s="1"/>
      <c r="J16" s="2"/>
    </row>
    <row r="17" spans="1:10" ht="21" x14ac:dyDescent="0.35">
      <c r="A17" s="1"/>
      <c r="B17" s="51" t="s">
        <v>6</v>
      </c>
      <c r="C17" s="52"/>
      <c r="D17" s="13">
        <f>SUM(D14:D16)</f>
        <v>1883.4</v>
      </c>
      <c r="E17" s="20"/>
      <c r="F17" s="65">
        <f>SUM(F14:F16)</f>
        <v>77.110900000000001</v>
      </c>
      <c r="G17" s="66"/>
      <c r="H17" s="1"/>
      <c r="J17" s="2"/>
    </row>
    <row r="18" spans="1:10" ht="11.25" customHeight="1" x14ac:dyDescent="0.35">
      <c r="A18" s="1"/>
      <c r="B18" s="53"/>
      <c r="C18" s="58"/>
      <c r="D18" s="8"/>
      <c r="E18" s="8"/>
      <c r="F18" s="59" t="str">
        <f>IF(D18&lt;&gt;0, D18*E18/1000,"")</f>
        <v/>
      </c>
      <c r="G18" s="60"/>
      <c r="H18" s="1"/>
      <c r="J18" s="2"/>
    </row>
    <row r="19" spans="1:10" ht="21" x14ac:dyDescent="0.35">
      <c r="A19" s="1"/>
      <c r="B19" s="16" t="s">
        <v>15</v>
      </c>
      <c r="C19" s="3">
        <v>20</v>
      </c>
      <c r="D19" s="22">
        <f>-C19*6</f>
        <v>-120</v>
      </c>
      <c r="E19" s="22">
        <f>E13</f>
        <v>48</v>
      </c>
      <c r="F19" s="61">
        <f>IF(D19&lt;&gt;0,D19*E19/1000,"")</f>
        <v>-5.76</v>
      </c>
      <c r="G19" s="62"/>
      <c r="H19" s="1"/>
      <c r="J19" s="2"/>
    </row>
    <row r="20" spans="1:10" ht="21" x14ac:dyDescent="0.35">
      <c r="A20" s="1"/>
      <c r="B20" s="51" t="s">
        <v>7</v>
      </c>
      <c r="C20" s="52"/>
      <c r="D20" s="9">
        <f>SUM(D17:D19)</f>
        <v>1763.4</v>
      </c>
      <c r="E20" s="18"/>
      <c r="F20" s="63">
        <f>SUM(F17:F19)</f>
        <v>71.350899999999996</v>
      </c>
      <c r="G20" s="64"/>
      <c r="H20" s="1"/>
      <c r="J20" s="2"/>
    </row>
    <row r="21" spans="1:10" ht="21" x14ac:dyDescent="0.35">
      <c r="A21" s="1"/>
      <c r="B21" s="1"/>
      <c r="C21" s="1"/>
      <c r="D21" s="1"/>
      <c r="E21" s="1"/>
      <c r="F21" s="1"/>
      <c r="G21" s="1"/>
      <c r="H21" s="1"/>
      <c r="J21" s="2"/>
    </row>
    <row r="22" spans="1:10" ht="21" x14ac:dyDescent="0.35">
      <c r="A22" s="1"/>
      <c r="J22" s="2"/>
    </row>
    <row r="23" spans="1:10" ht="21" x14ac:dyDescent="0.35">
      <c r="A23" s="1"/>
      <c r="B23" s="2"/>
      <c r="C23" s="2"/>
      <c r="D23" s="2"/>
      <c r="E23" s="2"/>
      <c r="F23" s="2"/>
      <c r="G23" s="2"/>
      <c r="H23" s="2"/>
      <c r="I23" s="2"/>
      <c r="J23" s="2"/>
    </row>
    <row r="24" spans="1:10" ht="21" x14ac:dyDescent="0.35">
      <c r="B24" s="2"/>
      <c r="C24" s="2"/>
      <c r="D24" s="2"/>
      <c r="E24" s="2"/>
      <c r="F24" s="2"/>
      <c r="G24" s="2"/>
      <c r="H24" s="2"/>
      <c r="I24" s="2"/>
      <c r="J24" s="2"/>
    </row>
    <row r="29" spans="1:10" x14ac:dyDescent="0.25">
      <c r="B29" s="27" t="s">
        <v>18</v>
      </c>
    </row>
    <row r="39" spans="1:3" ht="15" customHeight="1" x14ac:dyDescent="0.25">
      <c r="A39" t="s">
        <v>12</v>
      </c>
      <c r="B39" s="12"/>
      <c r="C39" s="12"/>
    </row>
    <row r="43" spans="1:3" ht="15" customHeight="1" x14ac:dyDescent="0.25">
      <c r="B43" s="10"/>
      <c r="C43" s="10"/>
    </row>
  </sheetData>
  <mergeCells count="28">
    <mergeCell ref="F19:G19"/>
    <mergeCell ref="F20:G20"/>
    <mergeCell ref="F5:G5"/>
    <mergeCell ref="F12:G12"/>
    <mergeCell ref="F13:G13"/>
    <mergeCell ref="F14:G14"/>
    <mergeCell ref="F6:G6"/>
    <mergeCell ref="F7:G7"/>
    <mergeCell ref="F8:G8"/>
    <mergeCell ref="F9:G9"/>
    <mergeCell ref="F10:G10"/>
    <mergeCell ref="F11:G11"/>
    <mergeCell ref="F15:G15"/>
    <mergeCell ref="F16:G16"/>
    <mergeCell ref="F17:G17"/>
    <mergeCell ref="F18:G18"/>
    <mergeCell ref="B20:C20"/>
    <mergeCell ref="B6:C6"/>
    <mergeCell ref="B7:C7"/>
    <mergeCell ref="B8:C8"/>
    <mergeCell ref="B9:C9"/>
    <mergeCell ref="B10:C10"/>
    <mergeCell ref="B11:C11"/>
    <mergeCell ref="B12:C12"/>
    <mergeCell ref="B14:C14"/>
    <mergeCell ref="B15:C15"/>
    <mergeCell ref="B17:C17"/>
    <mergeCell ref="B18:C18"/>
  </mergeCells>
  <pageMargins left="0.7" right="0.7" top="0.75" bottom="0.75" header="0.3" footer="0.3"/>
  <pageSetup orientation="landscape" r:id="rId1"/>
  <headerFooter>
    <oddHeader>&amp;C&amp;"-,Bold"&amp;24N4432R Weight &amp;&amp; Balance Worksheet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K43"/>
  <sheetViews>
    <sheetView view="pageLayout" topLeftCell="B1" zoomScaleNormal="110" workbookViewId="0">
      <selection activeCell="J2" sqref="J2"/>
    </sheetView>
  </sheetViews>
  <sheetFormatPr defaultRowHeight="15" x14ac:dyDescent="0.25"/>
  <cols>
    <col min="1" max="1" width="12.28515625" hidden="1" customWidth="1"/>
    <col min="2" max="2" width="18.140625" customWidth="1"/>
    <col min="3" max="3" width="4.85546875" customWidth="1"/>
    <col min="4" max="4" width="9.42578125" customWidth="1"/>
    <col min="5" max="5" width="8.140625" customWidth="1"/>
    <col min="6" max="6" width="9.42578125" customWidth="1"/>
    <col min="7" max="7" width="6.42578125" customWidth="1"/>
    <col min="8" max="8" width="8" customWidth="1"/>
    <col min="9" max="9" width="18.7109375" customWidth="1"/>
    <col min="10" max="10" width="16.28515625" customWidth="1"/>
    <col min="11" max="11" width="5.42578125" customWidth="1"/>
    <col min="12" max="12" width="14.42578125" customWidth="1"/>
  </cols>
  <sheetData>
    <row r="1" spans="1:11" ht="3" customHeight="1" x14ac:dyDescent="0.3">
      <c r="A1" s="1"/>
      <c r="C1" s="33"/>
      <c r="D1" s="32"/>
      <c r="E1" s="32"/>
      <c r="F1" s="32"/>
      <c r="G1" s="32"/>
      <c r="H1" s="32"/>
      <c r="I1" s="31"/>
      <c r="J1" s="31"/>
      <c r="K1" s="31"/>
    </row>
    <row r="2" spans="1:11" ht="18.75" x14ac:dyDescent="0.3">
      <c r="A2" s="1"/>
      <c r="B2" s="1"/>
      <c r="C2" s="1"/>
      <c r="D2" s="1"/>
      <c r="E2" s="6"/>
      <c r="F2" s="6"/>
      <c r="G2" s="6"/>
      <c r="H2" s="1"/>
      <c r="J2" s="23">
        <f ca="1">NOW()</f>
        <v>43558.702212615739</v>
      </c>
    </row>
    <row r="3" spans="1:11" ht="18.75" x14ac:dyDescent="0.3">
      <c r="A3" s="1"/>
      <c r="B3" s="1"/>
      <c r="C3" s="1"/>
      <c r="D3" s="1"/>
      <c r="E3" s="6"/>
      <c r="F3" s="6"/>
      <c r="G3" s="6"/>
      <c r="H3" s="1"/>
      <c r="J3" s="1"/>
    </row>
    <row r="4" spans="1:11" ht="21" customHeight="1" x14ac:dyDescent="0.35">
      <c r="A4" s="1"/>
      <c r="B4" s="1"/>
      <c r="C4" s="1"/>
      <c r="D4" s="1"/>
      <c r="E4" s="1"/>
      <c r="F4" s="1"/>
      <c r="G4" s="1"/>
      <c r="H4" s="1"/>
      <c r="J4" s="2"/>
    </row>
    <row r="5" spans="1:11" ht="21" x14ac:dyDescent="0.35">
      <c r="A5" s="1"/>
      <c r="B5" s="5"/>
      <c r="C5" s="5"/>
      <c r="D5" s="4" t="s">
        <v>8</v>
      </c>
      <c r="E5" s="4" t="s">
        <v>9</v>
      </c>
      <c r="F5" s="67" t="s">
        <v>10</v>
      </c>
      <c r="G5" s="60"/>
      <c r="H5" s="1"/>
      <c r="J5" s="2"/>
    </row>
    <row r="6" spans="1:11" ht="18.75" x14ac:dyDescent="0.3">
      <c r="A6" s="1"/>
      <c r="B6" s="51" t="s">
        <v>0</v>
      </c>
      <c r="C6" s="52"/>
      <c r="D6" s="77">
        <v>1466</v>
      </c>
      <c r="E6" s="17">
        <v>38.71</v>
      </c>
      <c r="F6" s="68">
        <f>D6*E6/1000</f>
        <v>56.748860000000001</v>
      </c>
      <c r="G6" s="69"/>
      <c r="H6" s="1"/>
      <c r="J6" s="75">
        <v>52.5</v>
      </c>
      <c r="K6" s="75">
        <v>1500</v>
      </c>
    </row>
    <row r="7" spans="1:11" ht="18.75" x14ac:dyDescent="0.3">
      <c r="A7" s="1"/>
      <c r="B7" s="53" t="s">
        <v>2</v>
      </c>
      <c r="C7" s="54"/>
      <c r="D7" s="3">
        <v>185</v>
      </c>
      <c r="E7" s="18">
        <v>37</v>
      </c>
      <c r="F7" s="61">
        <f>IF(D7&lt;&gt;0, D7*E7/1000,"")</f>
        <v>6.8449999999999998</v>
      </c>
      <c r="G7" s="62"/>
      <c r="H7" s="1"/>
      <c r="J7" s="75">
        <v>68</v>
      </c>
      <c r="K7" s="75">
        <v>1950</v>
      </c>
    </row>
    <row r="8" spans="1:11" ht="18.75" x14ac:dyDescent="0.3">
      <c r="A8" s="1"/>
      <c r="B8" s="53" t="s">
        <v>1</v>
      </c>
      <c r="C8" s="54"/>
      <c r="D8" s="3">
        <v>0</v>
      </c>
      <c r="E8" s="18">
        <v>73</v>
      </c>
      <c r="F8" s="61" t="str">
        <f>IF(D8&lt;&gt;0, D8*E8/1000,"")</f>
        <v/>
      </c>
      <c r="G8" s="62"/>
      <c r="H8" s="1"/>
      <c r="J8" s="75">
        <v>88</v>
      </c>
      <c r="K8" s="75">
        <v>2300</v>
      </c>
    </row>
    <row r="9" spans="1:11" ht="18.75" x14ac:dyDescent="0.3">
      <c r="A9" s="1"/>
      <c r="B9" s="53" t="s">
        <v>3</v>
      </c>
      <c r="C9" s="54"/>
      <c r="D9" s="3">
        <v>10</v>
      </c>
      <c r="E9" s="18">
        <v>95</v>
      </c>
      <c r="F9" s="61">
        <f>IF(D9&lt;&gt;0, D9*E9/1000,"")</f>
        <v>0.95</v>
      </c>
      <c r="G9" s="62"/>
      <c r="H9" s="1"/>
      <c r="J9" s="75">
        <v>109</v>
      </c>
      <c r="K9" s="75">
        <v>2300</v>
      </c>
    </row>
    <row r="10" spans="1:11" ht="18.75" x14ac:dyDescent="0.3">
      <c r="A10" s="1"/>
      <c r="B10" s="53" t="s">
        <v>4</v>
      </c>
      <c r="C10" s="54"/>
      <c r="D10" s="3">
        <v>0</v>
      </c>
      <c r="E10" s="18">
        <v>123</v>
      </c>
      <c r="F10" s="61" t="str">
        <f>IF(D10&lt;&gt;0, D10*E10/1000,"")</f>
        <v/>
      </c>
      <c r="G10" s="62"/>
      <c r="H10" s="1"/>
      <c r="J10" s="75">
        <v>70.599999999999994</v>
      </c>
      <c r="K10" s="75">
        <v>1500</v>
      </c>
    </row>
    <row r="11" spans="1:11" ht="18.75" x14ac:dyDescent="0.3">
      <c r="A11" s="1"/>
      <c r="B11" s="51" t="s">
        <v>5</v>
      </c>
      <c r="C11" s="52"/>
      <c r="D11" s="17">
        <f>SUM(D6:D10)</f>
        <v>1661</v>
      </c>
      <c r="E11" s="18"/>
      <c r="F11" s="68">
        <f>SUM(F6:F10)</f>
        <v>64.543859999999995</v>
      </c>
      <c r="G11" s="69"/>
      <c r="H11" s="1"/>
      <c r="J11" s="75">
        <v>1500</v>
      </c>
      <c r="K11" s="75">
        <v>60.5</v>
      </c>
    </row>
    <row r="12" spans="1:11" ht="13.5" customHeight="1" x14ac:dyDescent="0.3">
      <c r="A12" s="1"/>
      <c r="B12" s="55" t="s">
        <v>16</v>
      </c>
      <c r="C12" s="56"/>
      <c r="D12" s="6"/>
      <c r="E12" s="6"/>
      <c r="F12" s="58"/>
      <c r="G12" s="54"/>
      <c r="H12" s="1"/>
      <c r="J12" s="75">
        <v>2000</v>
      </c>
      <c r="K12" s="75">
        <v>81</v>
      </c>
    </row>
    <row r="13" spans="1:11" ht="18.75" x14ac:dyDescent="0.3">
      <c r="A13" s="1"/>
      <c r="B13" s="7" t="s">
        <v>13</v>
      </c>
      <c r="C13" s="3">
        <v>40</v>
      </c>
      <c r="D13" s="18">
        <f>C13*6</f>
        <v>240</v>
      </c>
      <c r="E13" s="18">
        <v>48</v>
      </c>
      <c r="F13" s="61">
        <f>IF(D13&lt;&gt;0, D13*E13/1000,"")</f>
        <v>11.52</v>
      </c>
      <c r="G13" s="62"/>
      <c r="H13" s="1"/>
      <c r="J13" s="75">
        <v>2000</v>
      </c>
      <c r="K13" s="75">
        <v>71</v>
      </c>
    </row>
    <row r="14" spans="1:11" ht="21" x14ac:dyDescent="0.35">
      <c r="A14" s="1"/>
      <c r="B14" s="51" t="s">
        <v>11</v>
      </c>
      <c r="C14" s="52"/>
      <c r="D14" s="19">
        <f>SUM(D11:D13)</f>
        <v>1901</v>
      </c>
      <c r="E14" s="20"/>
      <c r="F14" s="68">
        <f>SUM(F11:F13)</f>
        <v>76.063859999999991</v>
      </c>
      <c r="G14" s="69"/>
      <c r="H14" s="1"/>
      <c r="J14" s="2"/>
    </row>
    <row r="15" spans="1:11" ht="12" customHeight="1" x14ac:dyDescent="0.35">
      <c r="A15" s="1"/>
      <c r="B15" s="51"/>
      <c r="C15" s="57"/>
      <c r="D15" s="11"/>
      <c r="E15" s="8"/>
      <c r="F15" s="58"/>
      <c r="G15" s="54"/>
      <c r="H15" s="1"/>
      <c r="J15" s="2"/>
    </row>
    <row r="16" spans="1:11" ht="21" x14ac:dyDescent="0.35">
      <c r="A16" s="1"/>
      <c r="B16" s="15" t="s">
        <v>14</v>
      </c>
      <c r="C16" s="14">
        <v>1.1000000000000001</v>
      </c>
      <c r="D16" s="21">
        <f>-C16*6</f>
        <v>-6.6000000000000005</v>
      </c>
      <c r="E16" s="21">
        <v>48</v>
      </c>
      <c r="F16" s="61">
        <f>IF(D16&lt;&gt;0,D16*E16/1000,"")</f>
        <v>-0.31680000000000003</v>
      </c>
      <c r="G16" s="62"/>
      <c r="H16" s="1"/>
      <c r="J16" s="2"/>
    </row>
    <row r="17" spans="1:10" ht="21" x14ac:dyDescent="0.35">
      <c r="A17" s="1"/>
      <c r="B17" s="51" t="s">
        <v>6</v>
      </c>
      <c r="C17" s="52"/>
      <c r="D17" s="13">
        <f>SUM(D14:D16)</f>
        <v>1894.4</v>
      </c>
      <c r="E17" s="20"/>
      <c r="F17" s="65">
        <f>SUM(F14:F16)</f>
        <v>75.747059999999991</v>
      </c>
      <c r="G17" s="66"/>
      <c r="H17" s="1"/>
      <c r="J17" s="2"/>
    </row>
    <row r="18" spans="1:10" ht="11.25" customHeight="1" x14ac:dyDescent="0.35">
      <c r="A18" s="1"/>
      <c r="B18" s="53"/>
      <c r="C18" s="58"/>
      <c r="D18" s="8"/>
      <c r="E18" s="8"/>
      <c r="F18" s="59" t="str">
        <f>IF(D18&lt;&gt;0, D18*E18/1000,"")</f>
        <v/>
      </c>
      <c r="G18" s="60"/>
      <c r="H18" s="1"/>
      <c r="J18" s="2"/>
    </row>
    <row r="19" spans="1:10" ht="18.75" x14ac:dyDescent="0.3">
      <c r="A19" s="1"/>
      <c r="B19" s="16" t="s">
        <v>15</v>
      </c>
      <c r="C19" s="3">
        <v>20</v>
      </c>
      <c r="D19" s="22">
        <f>-C19*6</f>
        <v>-120</v>
      </c>
      <c r="E19" s="22">
        <f>E13</f>
        <v>48</v>
      </c>
      <c r="F19" s="61">
        <f>IF(D19&lt;&gt;0,D19*E19/1000,"")</f>
        <v>-5.76</v>
      </c>
      <c r="G19" s="62"/>
      <c r="H19" s="1"/>
    </row>
    <row r="20" spans="1:10" ht="18.75" x14ac:dyDescent="0.3">
      <c r="A20" s="1"/>
      <c r="B20" s="51" t="s">
        <v>7</v>
      </c>
      <c r="C20" s="52"/>
      <c r="D20" s="9">
        <f>SUM(D17:D19)</f>
        <v>1774.4</v>
      </c>
      <c r="E20" s="18"/>
      <c r="F20" s="63">
        <f>SUM(F17:F19)</f>
        <v>69.987059999999985</v>
      </c>
      <c r="G20" s="64"/>
      <c r="H20" s="1"/>
    </row>
    <row r="21" spans="1:10" ht="18.75" x14ac:dyDescent="0.3">
      <c r="A21" s="1"/>
      <c r="B21" s="1"/>
      <c r="C21" s="1"/>
      <c r="D21" s="1"/>
      <c r="E21" s="1"/>
      <c r="F21" s="1"/>
      <c r="G21" s="1"/>
      <c r="H21" s="1"/>
    </row>
    <row r="22" spans="1:10" ht="18.75" x14ac:dyDescent="0.3">
      <c r="A22" s="1"/>
    </row>
    <row r="23" spans="1:10" ht="21" x14ac:dyDescent="0.35">
      <c r="A23" s="1"/>
      <c r="B23" s="2"/>
      <c r="C23" s="2"/>
      <c r="D23" s="2"/>
      <c r="E23" s="2"/>
      <c r="F23" s="2"/>
      <c r="G23" s="2"/>
      <c r="H23" s="2"/>
      <c r="I23" s="2"/>
    </row>
    <row r="24" spans="1:10" ht="21" x14ac:dyDescent="0.35">
      <c r="B24" s="2"/>
      <c r="C24" s="2"/>
      <c r="D24" s="2"/>
      <c r="E24" s="2"/>
      <c r="F24" s="2"/>
      <c r="G24" s="2"/>
      <c r="H24" s="2"/>
      <c r="I24" s="2"/>
    </row>
    <row r="30" spans="1:10" x14ac:dyDescent="0.25">
      <c r="B30" s="27" t="s">
        <v>17</v>
      </c>
    </row>
    <row r="39" spans="1:3" ht="15" customHeight="1" x14ac:dyDescent="0.25">
      <c r="A39" t="s">
        <v>12</v>
      </c>
      <c r="B39" s="12"/>
      <c r="C39" s="12"/>
    </row>
    <row r="43" spans="1:3" ht="15" customHeight="1" x14ac:dyDescent="0.25">
      <c r="B43" s="10"/>
      <c r="C43" s="10"/>
    </row>
  </sheetData>
  <mergeCells count="28">
    <mergeCell ref="B17:C17"/>
    <mergeCell ref="B18:C18"/>
    <mergeCell ref="B20:C20"/>
    <mergeCell ref="B6:C6"/>
    <mergeCell ref="B7:C7"/>
    <mergeCell ref="B8:C8"/>
    <mergeCell ref="B9:C9"/>
    <mergeCell ref="B10:C10"/>
    <mergeCell ref="B11:C11"/>
    <mergeCell ref="B12:C12"/>
    <mergeCell ref="B14:C14"/>
    <mergeCell ref="B15:C15"/>
    <mergeCell ref="F18:G18"/>
    <mergeCell ref="F19:G19"/>
    <mergeCell ref="F20:G20"/>
    <mergeCell ref="F15:G15"/>
    <mergeCell ref="F16:G16"/>
    <mergeCell ref="F17:G17"/>
    <mergeCell ref="F5:G5"/>
    <mergeCell ref="F12:G12"/>
    <mergeCell ref="F13:G13"/>
    <mergeCell ref="F14:G14"/>
    <mergeCell ref="F6:G6"/>
    <mergeCell ref="F7:G7"/>
    <mergeCell ref="F8:G8"/>
    <mergeCell ref="F9:G9"/>
    <mergeCell ref="F10:G10"/>
    <mergeCell ref="F11:G11"/>
  </mergeCells>
  <pageMargins left="0.7" right="0.7" top="0.75" bottom="0.75" header="0.3" footer="0.3"/>
  <pageSetup orientation="landscape" r:id="rId1"/>
  <headerFooter>
    <oddHeader>&amp;C&amp;"-,Bold"&amp;24N5128R Weight &amp;&amp; Balance Worksheet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A0000"/>
  </sheetPr>
  <dimension ref="A1:K43"/>
  <sheetViews>
    <sheetView view="pageLayout" topLeftCell="B1" zoomScaleNormal="110" workbookViewId="0">
      <selection activeCell="J2" sqref="J2"/>
    </sheetView>
  </sheetViews>
  <sheetFormatPr defaultRowHeight="15" x14ac:dyDescent="0.25"/>
  <cols>
    <col min="1" max="1" width="12.28515625" hidden="1" customWidth="1"/>
    <col min="2" max="2" width="18.140625" customWidth="1"/>
    <col min="3" max="3" width="4.85546875" customWidth="1"/>
    <col min="4" max="4" width="9.42578125" customWidth="1"/>
    <col min="5" max="5" width="8.140625" customWidth="1"/>
    <col min="6" max="6" width="9.42578125" customWidth="1"/>
    <col min="7" max="7" width="6.42578125" customWidth="1"/>
    <col min="8" max="8" width="8" customWidth="1"/>
    <col min="9" max="9" width="18.7109375" customWidth="1"/>
    <col min="10" max="10" width="16.28515625" customWidth="1"/>
    <col min="11" max="11" width="5.42578125" customWidth="1"/>
    <col min="12" max="12" width="14.42578125" customWidth="1"/>
  </cols>
  <sheetData>
    <row r="1" spans="1:11" ht="3" customHeight="1" x14ac:dyDescent="0.3">
      <c r="A1" s="1"/>
      <c r="C1" s="49"/>
      <c r="D1" s="48"/>
      <c r="E1" s="48"/>
      <c r="F1" s="48"/>
      <c r="G1" s="48"/>
      <c r="H1" s="48"/>
      <c r="I1" s="47"/>
      <c r="J1" s="47"/>
      <c r="K1" s="47"/>
    </row>
    <row r="2" spans="1:11" ht="18.75" x14ac:dyDescent="0.3">
      <c r="A2" s="1"/>
      <c r="B2" s="1"/>
      <c r="C2" s="1"/>
      <c r="D2" s="1"/>
      <c r="E2" s="6"/>
      <c r="F2" s="6"/>
      <c r="G2" s="6"/>
      <c r="H2" s="1"/>
      <c r="J2" s="23">
        <f ca="1">NOW()</f>
        <v>43558.702212615739</v>
      </c>
    </row>
    <row r="3" spans="1:11" ht="18.75" x14ac:dyDescent="0.3">
      <c r="A3" s="1"/>
      <c r="B3" s="1"/>
      <c r="C3" s="1"/>
      <c r="D3" s="1"/>
      <c r="E3" s="6"/>
      <c r="F3" s="6"/>
      <c r="G3" s="6"/>
      <c r="H3" s="1"/>
      <c r="J3" s="1"/>
    </row>
    <row r="4" spans="1:11" ht="21" customHeight="1" x14ac:dyDescent="0.35">
      <c r="A4" s="1"/>
      <c r="B4" s="1"/>
      <c r="C4" s="1"/>
      <c r="D4" s="1"/>
      <c r="E4" s="1"/>
      <c r="F4" s="1"/>
      <c r="G4" s="1"/>
      <c r="H4" s="1"/>
      <c r="J4" s="2"/>
    </row>
    <row r="5" spans="1:11" ht="21" x14ac:dyDescent="0.35">
      <c r="A5" s="1"/>
      <c r="B5" s="5"/>
      <c r="C5" s="5"/>
      <c r="D5" s="4" t="s">
        <v>8</v>
      </c>
      <c r="E5" s="4" t="s">
        <v>9</v>
      </c>
      <c r="F5" s="67" t="s">
        <v>10</v>
      </c>
      <c r="G5" s="60"/>
      <c r="H5" s="1"/>
      <c r="J5" s="2"/>
    </row>
    <row r="6" spans="1:11" ht="18.75" x14ac:dyDescent="0.3">
      <c r="A6" s="1"/>
      <c r="B6" s="51" t="s">
        <v>0</v>
      </c>
      <c r="C6" s="52"/>
      <c r="D6" s="77">
        <v>1874.2</v>
      </c>
      <c r="E6" s="17">
        <v>35.89</v>
      </c>
      <c r="F6" s="68">
        <f>D6*E6/1000</f>
        <v>67.265038000000004</v>
      </c>
      <c r="G6" s="69"/>
      <c r="H6" s="1"/>
      <c r="J6" s="75">
        <v>59.5</v>
      </c>
      <c r="K6" s="75">
        <v>1800</v>
      </c>
    </row>
    <row r="7" spans="1:11" ht="18.75" x14ac:dyDescent="0.3">
      <c r="A7" s="1"/>
      <c r="B7" s="53" t="s">
        <v>2</v>
      </c>
      <c r="C7" s="54"/>
      <c r="D7" s="3">
        <v>185</v>
      </c>
      <c r="E7" s="18">
        <v>37</v>
      </c>
      <c r="F7" s="61">
        <f>IF(D7&lt;&gt;0, D7*E7/1000,"")</f>
        <v>6.8449999999999998</v>
      </c>
      <c r="G7" s="62"/>
      <c r="H7" s="1"/>
      <c r="J7" s="75">
        <v>74</v>
      </c>
      <c r="K7" s="75">
        <v>2260</v>
      </c>
    </row>
    <row r="8" spans="1:11" ht="18.75" x14ac:dyDescent="0.3">
      <c r="A8" s="1"/>
      <c r="B8" s="53" t="s">
        <v>1</v>
      </c>
      <c r="C8" s="54"/>
      <c r="D8" s="3">
        <v>0</v>
      </c>
      <c r="E8" s="18">
        <v>74</v>
      </c>
      <c r="F8" s="61" t="str">
        <f>IF(D8&lt;&gt;0, D8*E8/1000,"")</f>
        <v/>
      </c>
      <c r="G8" s="62"/>
      <c r="H8" s="1"/>
      <c r="J8" s="75">
        <v>95</v>
      </c>
      <c r="K8" s="75">
        <v>2690</v>
      </c>
    </row>
    <row r="9" spans="1:11" ht="18.75" x14ac:dyDescent="0.3">
      <c r="A9" s="1"/>
      <c r="B9" s="53" t="s">
        <v>3</v>
      </c>
      <c r="C9" s="54"/>
      <c r="D9" s="3">
        <v>10</v>
      </c>
      <c r="E9" s="18">
        <v>97</v>
      </c>
      <c r="F9" s="61">
        <f>IF(D9&lt;&gt;0, D9*E9/1000,"")</f>
        <v>0.97</v>
      </c>
      <c r="G9" s="62"/>
      <c r="H9" s="1"/>
      <c r="J9" s="75">
        <v>126.5</v>
      </c>
      <c r="K9" s="75">
        <v>3100</v>
      </c>
    </row>
    <row r="10" spans="1:11" ht="18.75" x14ac:dyDescent="0.3">
      <c r="A10" s="1"/>
      <c r="B10" s="53" t="s">
        <v>4</v>
      </c>
      <c r="C10" s="54"/>
      <c r="D10" s="3">
        <v>0</v>
      </c>
      <c r="E10" s="18">
        <v>121</v>
      </c>
      <c r="F10" s="61" t="str">
        <f>IF(D10&lt;&gt;0, D10*E10/1000,"")</f>
        <v/>
      </c>
      <c r="G10" s="62"/>
      <c r="H10" s="1"/>
      <c r="J10" s="75">
        <v>145.5</v>
      </c>
      <c r="K10" s="75">
        <v>3100</v>
      </c>
    </row>
    <row r="11" spans="1:11" ht="18.75" x14ac:dyDescent="0.3">
      <c r="A11" s="1"/>
      <c r="B11" s="51" t="s">
        <v>5</v>
      </c>
      <c r="C11" s="52"/>
      <c r="D11" s="17">
        <f>SUM(D6:D10)</f>
        <v>2069.1999999999998</v>
      </c>
      <c r="E11" s="18"/>
      <c r="F11" s="68">
        <f>SUM(F6:F10)</f>
        <v>75.080038000000002</v>
      </c>
      <c r="G11" s="69"/>
      <c r="H11" s="1"/>
      <c r="J11" s="75">
        <v>85</v>
      </c>
      <c r="K11" s="75">
        <v>1800</v>
      </c>
    </row>
    <row r="12" spans="1:11" ht="13.5" customHeight="1" x14ac:dyDescent="0.35">
      <c r="A12" s="1"/>
      <c r="B12" s="55" t="s">
        <v>16</v>
      </c>
      <c r="C12" s="56"/>
      <c r="D12" s="6"/>
      <c r="E12" s="6"/>
      <c r="F12" s="58"/>
      <c r="G12" s="54"/>
      <c r="H12" s="1"/>
      <c r="J12" s="2"/>
    </row>
    <row r="13" spans="1:11" ht="21" x14ac:dyDescent="0.35">
      <c r="A13" s="1"/>
      <c r="B13" s="7" t="s">
        <v>13</v>
      </c>
      <c r="C13" s="3">
        <v>88</v>
      </c>
      <c r="D13" s="18">
        <f>C13*6</f>
        <v>528</v>
      </c>
      <c r="E13" s="18">
        <v>46.5</v>
      </c>
      <c r="F13" s="61">
        <f>IF(D13&lt;&gt;0, D13*E13/1000,"")</f>
        <v>24.552</v>
      </c>
      <c r="G13" s="62"/>
      <c r="H13" s="1"/>
      <c r="J13" s="2"/>
    </row>
    <row r="14" spans="1:11" ht="21" x14ac:dyDescent="0.35">
      <c r="A14" s="1"/>
      <c r="B14" s="51" t="s">
        <v>11</v>
      </c>
      <c r="C14" s="52"/>
      <c r="D14" s="19">
        <f>SUM(D11:D13)</f>
        <v>2597.1999999999998</v>
      </c>
      <c r="E14" s="20"/>
      <c r="F14" s="68">
        <f>SUM(F11:F13)</f>
        <v>99.632037999999994</v>
      </c>
      <c r="G14" s="69"/>
      <c r="H14" s="1"/>
      <c r="J14" s="2"/>
    </row>
    <row r="15" spans="1:11" ht="12" customHeight="1" x14ac:dyDescent="0.35">
      <c r="A15" s="1"/>
      <c r="B15" s="51"/>
      <c r="C15" s="57"/>
      <c r="D15" s="11"/>
      <c r="E15" s="8"/>
      <c r="F15" s="58"/>
      <c r="G15" s="54"/>
      <c r="H15" s="1"/>
      <c r="J15" s="2"/>
    </row>
    <row r="16" spans="1:11" ht="21" x14ac:dyDescent="0.35">
      <c r="A16" s="1"/>
      <c r="B16" s="15" t="s">
        <v>14</v>
      </c>
      <c r="C16" s="14">
        <v>1.1000000000000001</v>
      </c>
      <c r="D16" s="21">
        <f>-C16*6</f>
        <v>-6.6000000000000005</v>
      </c>
      <c r="E16" s="21">
        <f>E13</f>
        <v>46.5</v>
      </c>
      <c r="F16" s="61">
        <f>IF(D16&lt;&gt;0,D16*E16/1000,"")</f>
        <v>-0.30690000000000006</v>
      </c>
      <c r="G16" s="62"/>
      <c r="H16" s="1"/>
      <c r="J16" s="2"/>
    </row>
    <row r="17" spans="1:10" ht="21" x14ac:dyDescent="0.35">
      <c r="A17" s="1"/>
      <c r="B17" s="51" t="s">
        <v>6</v>
      </c>
      <c r="C17" s="52"/>
      <c r="D17" s="13">
        <f>SUM(D14:D16)</f>
        <v>2590.6</v>
      </c>
      <c r="E17" s="20"/>
      <c r="F17" s="65">
        <f>SUM(F14:F16)</f>
        <v>99.325137999999995</v>
      </c>
      <c r="G17" s="66"/>
      <c r="H17" s="1"/>
      <c r="J17" s="2"/>
    </row>
    <row r="18" spans="1:10" ht="11.25" customHeight="1" x14ac:dyDescent="0.35">
      <c r="A18" s="1"/>
      <c r="B18" s="53"/>
      <c r="C18" s="58"/>
      <c r="D18" s="8"/>
      <c r="E18" s="8"/>
      <c r="F18" s="59" t="str">
        <f>IF(D18&lt;&gt;0, D18*E18/1000,"")</f>
        <v/>
      </c>
      <c r="G18" s="60"/>
      <c r="H18" s="1"/>
      <c r="J18" s="2"/>
    </row>
    <row r="19" spans="1:10" ht="21" x14ac:dyDescent="0.35">
      <c r="A19" s="1"/>
      <c r="B19" s="16" t="s">
        <v>15</v>
      </c>
      <c r="C19" s="3">
        <v>44</v>
      </c>
      <c r="D19" s="22">
        <f>-C19*6</f>
        <v>-264</v>
      </c>
      <c r="E19" s="22">
        <f>E13</f>
        <v>46.5</v>
      </c>
      <c r="F19" s="61">
        <f>IF(D19&lt;&gt;0,D19*E19/1000,"")</f>
        <v>-12.276</v>
      </c>
      <c r="G19" s="62"/>
      <c r="H19" s="1"/>
      <c r="J19" s="2"/>
    </row>
    <row r="20" spans="1:10" ht="18.75" x14ac:dyDescent="0.3">
      <c r="A20" s="1"/>
      <c r="B20" s="51" t="s">
        <v>7</v>
      </c>
      <c r="C20" s="52"/>
      <c r="D20" s="9">
        <f>SUM(D17:D19)</f>
        <v>2326.6</v>
      </c>
      <c r="E20" s="18"/>
      <c r="F20" s="63">
        <f>SUM(F17:F19)</f>
        <v>87.049137999999999</v>
      </c>
      <c r="G20" s="64"/>
      <c r="H20" s="1"/>
    </row>
    <row r="21" spans="1:10" ht="18.75" x14ac:dyDescent="0.3">
      <c r="A21" s="1"/>
      <c r="B21" s="1"/>
      <c r="C21" s="1"/>
      <c r="D21" s="1"/>
      <c r="E21" s="1"/>
      <c r="F21" s="1"/>
      <c r="G21" s="1"/>
      <c r="H21" s="1"/>
    </row>
    <row r="22" spans="1:10" ht="18.75" x14ac:dyDescent="0.3">
      <c r="A22" s="1"/>
    </row>
    <row r="23" spans="1:10" ht="21" x14ac:dyDescent="0.35">
      <c r="A23" s="1"/>
      <c r="B23" s="2"/>
      <c r="C23" s="2"/>
      <c r="D23" s="2"/>
      <c r="E23" s="2"/>
      <c r="F23" s="2"/>
      <c r="G23" s="2"/>
      <c r="H23" s="2"/>
      <c r="I23" s="2"/>
    </row>
    <row r="24" spans="1:10" ht="21" x14ac:dyDescent="0.35">
      <c r="B24" s="2"/>
      <c r="C24" s="2"/>
      <c r="D24" s="2"/>
      <c r="E24" s="2"/>
      <c r="F24" s="2"/>
      <c r="G24" s="2"/>
      <c r="H24" s="2"/>
      <c r="I24" s="2"/>
    </row>
    <row r="29" spans="1:10" x14ac:dyDescent="0.25">
      <c r="B29" s="27" t="s">
        <v>17</v>
      </c>
    </row>
    <row r="39" spans="1:3" ht="15" customHeight="1" x14ac:dyDescent="0.25">
      <c r="A39" t="s">
        <v>12</v>
      </c>
      <c r="B39" s="12"/>
      <c r="C39" s="12"/>
    </row>
    <row r="43" spans="1:3" ht="15" customHeight="1" x14ac:dyDescent="0.25">
      <c r="B43" s="10"/>
      <c r="C43" s="10"/>
    </row>
  </sheetData>
  <mergeCells count="28">
    <mergeCell ref="B17:C17"/>
    <mergeCell ref="B18:C18"/>
    <mergeCell ref="B20:C20"/>
    <mergeCell ref="B6:C6"/>
    <mergeCell ref="B7:C7"/>
    <mergeCell ref="B8:C8"/>
    <mergeCell ref="B9:C9"/>
    <mergeCell ref="B10:C10"/>
    <mergeCell ref="B11:C11"/>
    <mergeCell ref="B12:C12"/>
    <mergeCell ref="B14:C14"/>
    <mergeCell ref="B15:C15"/>
    <mergeCell ref="F18:G18"/>
    <mergeCell ref="F19:G19"/>
    <mergeCell ref="F20:G20"/>
    <mergeCell ref="F15:G15"/>
    <mergeCell ref="F16:G16"/>
    <mergeCell ref="F17:G17"/>
    <mergeCell ref="F5:G5"/>
    <mergeCell ref="F12:G12"/>
    <mergeCell ref="F13:G13"/>
    <mergeCell ref="F14:G14"/>
    <mergeCell ref="F6:G6"/>
    <mergeCell ref="F7:G7"/>
    <mergeCell ref="F8:G8"/>
    <mergeCell ref="F9:G9"/>
    <mergeCell ref="F10:G10"/>
    <mergeCell ref="F11:G11"/>
  </mergeCells>
  <pageMargins left="0.7" right="0.7" top="0.75" bottom="0.75" header="0.3" footer="0.3"/>
  <pageSetup orientation="landscape" r:id="rId1"/>
  <headerFooter>
    <oddHeader>&amp;C&amp;"-,Bold"&amp;24N736YY Weight &amp;&amp; Balance Worksheet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K44"/>
  <sheetViews>
    <sheetView view="pageLayout" topLeftCell="B1" zoomScaleNormal="110" workbookViewId="0">
      <selection activeCell="J2" sqref="J2"/>
    </sheetView>
  </sheetViews>
  <sheetFormatPr defaultRowHeight="15" x14ac:dyDescent="0.25"/>
  <cols>
    <col min="1" max="1" width="12.28515625" hidden="1" customWidth="1"/>
    <col min="2" max="2" width="16.5703125" customWidth="1"/>
    <col min="3" max="3" width="4.85546875" customWidth="1"/>
    <col min="4" max="4" width="9.42578125" customWidth="1"/>
    <col min="5" max="5" width="8.85546875" customWidth="1"/>
    <col min="6" max="6" width="9.42578125" customWidth="1"/>
    <col min="7" max="7" width="6.42578125" customWidth="1"/>
    <col min="8" max="8" width="8" customWidth="1"/>
    <col min="9" max="9" width="18.7109375" customWidth="1"/>
    <col min="10" max="10" width="16.28515625" customWidth="1"/>
    <col min="11" max="11" width="5.42578125" customWidth="1"/>
    <col min="12" max="12" width="14.42578125" customWidth="1"/>
  </cols>
  <sheetData>
    <row r="1" spans="1:11" ht="3" customHeight="1" x14ac:dyDescent="0.3">
      <c r="A1" s="1"/>
      <c r="C1" s="43"/>
      <c r="D1" s="42"/>
      <c r="E1" s="42"/>
      <c r="F1" s="42"/>
      <c r="G1" s="42"/>
      <c r="H1" s="42"/>
      <c r="I1" s="41"/>
      <c r="J1" s="41"/>
      <c r="K1" s="41"/>
    </row>
    <row r="2" spans="1:11" ht="18.75" x14ac:dyDescent="0.3">
      <c r="A2" s="1"/>
      <c r="B2" s="1"/>
      <c r="C2" s="1"/>
      <c r="D2" s="1"/>
      <c r="E2" s="6"/>
      <c r="F2" s="6"/>
      <c r="G2" s="6"/>
      <c r="H2" s="1"/>
      <c r="J2" s="23">
        <f ca="1">NOW()</f>
        <v>43558.702212615739</v>
      </c>
    </row>
    <row r="3" spans="1:11" ht="18.75" x14ac:dyDescent="0.3">
      <c r="A3" s="1"/>
      <c r="B3" s="1"/>
      <c r="C3" s="1"/>
      <c r="D3" s="1"/>
      <c r="E3" s="6"/>
      <c r="F3" s="6"/>
      <c r="G3" s="6"/>
      <c r="H3" s="1"/>
      <c r="J3" s="1"/>
    </row>
    <row r="4" spans="1:11" ht="21" customHeight="1" x14ac:dyDescent="0.35">
      <c r="A4" s="1"/>
      <c r="B4" s="1"/>
      <c r="C4" s="1"/>
      <c r="D4" s="1"/>
      <c r="E4" s="1"/>
      <c r="F4" s="1"/>
      <c r="G4" s="1"/>
      <c r="H4" s="1"/>
      <c r="J4" s="2"/>
    </row>
    <row r="5" spans="1:11" ht="21" x14ac:dyDescent="0.35">
      <c r="A5" s="1"/>
      <c r="B5" s="5"/>
      <c r="C5" s="5"/>
      <c r="D5" s="4" t="s">
        <v>8</v>
      </c>
      <c r="E5" s="4" t="s">
        <v>21</v>
      </c>
      <c r="F5" s="67" t="s">
        <v>10</v>
      </c>
      <c r="G5" s="60"/>
      <c r="H5" s="1"/>
      <c r="J5" s="2"/>
    </row>
    <row r="6" spans="1:11" ht="18.75" x14ac:dyDescent="0.3">
      <c r="A6" s="1"/>
      <c r="B6" s="70" t="s">
        <v>0</v>
      </c>
      <c r="C6" s="71"/>
      <c r="D6" s="76">
        <v>1455.48</v>
      </c>
      <c r="E6" s="19">
        <v>87.66</v>
      </c>
      <c r="F6" s="72">
        <f>D6*E6/1000</f>
        <v>127.5873768</v>
      </c>
      <c r="G6" s="69"/>
      <c r="H6" s="1"/>
      <c r="J6" s="50">
        <v>84.1</v>
      </c>
      <c r="K6" s="50">
        <v>1200</v>
      </c>
    </row>
    <row r="7" spans="1:11" ht="12.75" customHeight="1" x14ac:dyDescent="0.3">
      <c r="A7" s="1"/>
      <c r="B7" s="55" t="s">
        <v>20</v>
      </c>
      <c r="C7" s="56"/>
      <c r="D7" s="11"/>
      <c r="E7" s="11"/>
      <c r="F7" s="40"/>
      <c r="G7" s="39"/>
      <c r="H7" s="1"/>
      <c r="J7" s="50">
        <v>84.1</v>
      </c>
      <c r="K7" s="50">
        <v>1650</v>
      </c>
    </row>
    <row r="8" spans="1:11" ht="18.75" x14ac:dyDescent="0.3">
      <c r="A8" s="1"/>
      <c r="B8" s="38" t="s">
        <v>19</v>
      </c>
      <c r="C8" s="37">
        <v>8</v>
      </c>
      <c r="D8" s="22">
        <f>C8*1.75</f>
        <v>14</v>
      </c>
      <c r="E8" s="22">
        <v>32.5</v>
      </c>
      <c r="F8" s="73">
        <f>IF(D8&lt;&gt;0, D8*E8/1000,"")</f>
        <v>0.45500000000000002</v>
      </c>
      <c r="G8" s="62"/>
      <c r="H8" s="1"/>
      <c r="J8" s="50">
        <v>86</v>
      </c>
      <c r="K8" s="50">
        <v>1990</v>
      </c>
    </row>
    <row r="9" spans="1:11" ht="18.75" x14ac:dyDescent="0.3">
      <c r="A9" s="1"/>
      <c r="B9" s="53" t="s">
        <v>2</v>
      </c>
      <c r="C9" s="54"/>
      <c r="D9" s="3">
        <v>185</v>
      </c>
      <c r="E9" s="18">
        <v>85.5</v>
      </c>
      <c r="F9" s="61">
        <f>IF(D9&lt;&gt;0, D9*E9/1000,"")</f>
        <v>15.817500000000001</v>
      </c>
      <c r="G9" s="62"/>
      <c r="H9" s="1"/>
      <c r="J9" s="50">
        <v>88.4</v>
      </c>
      <c r="K9" s="50">
        <v>2150</v>
      </c>
    </row>
    <row r="10" spans="1:11" ht="18.75" x14ac:dyDescent="0.3">
      <c r="A10" s="1"/>
      <c r="B10" s="53" t="s">
        <v>1</v>
      </c>
      <c r="C10" s="54"/>
      <c r="D10" s="3">
        <v>0</v>
      </c>
      <c r="E10" s="18">
        <v>117</v>
      </c>
      <c r="F10" s="61" t="str">
        <f>IF(D10&lt;&gt;0, D10*E10/1000,"")</f>
        <v/>
      </c>
      <c r="G10" s="62"/>
      <c r="H10" s="1"/>
      <c r="J10" s="50">
        <v>95.9</v>
      </c>
      <c r="K10" s="50">
        <v>2150</v>
      </c>
    </row>
    <row r="11" spans="1:11" ht="18.75" x14ac:dyDescent="0.3">
      <c r="A11" s="1"/>
      <c r="B11" s="53" t="s">
        <v>3</v>
      </c>
      <c r="C11" s="54"/>
      <c r="D11" s="3">
        <v>10</v>
      </c>
      <c r="E11" s="18">
        <v>117</v>
      </c>
      <c r="F11" s="61">
        <f>IF(D11&lt;&gt;0, D11*E11/1000,"")</f>
        <v>1.17</v>
      </c>
      <c r="G11" s="62"/>
      <c r="H11" s="1"/>
      <c r="J11" s="50">
        <v>95.9</v>
      </c>
      <c r="K11" s="50">
        <v>1200</v>
      </c>
    </row>
    <row r="12" spans="1:11" ht="18.75" x14ac:dyDescent="0.3">
      <c r="A12" s="1"/>
      <c r="B12" s="51" t="s">
        <v>5</v>
      </c>
      <c r="C12" s="52"/>
      <c r="D12" s="17">
        <f>SUM(D6:D11)</f>
        <v>1664.48</v>
      </c>
      <c r="E12" s="18"/>
      <c r="F12" s="68">
        <f>SUM(F6:F11)</f>
        <v>145.02987679999998</v>
      </c>
      <c r="G12" s="69"/>
      <c r="H12" s="1"/>
      <c r="J12" s="50">
        <v>1200</v>
      </c>
      <c r="K12" s="50">
        <v>86.5</v>
      </c>
    </row>
    <row r="13" spans="1:11" ht="13.5" customHeight="1" x14ac:dyDescent="0.3">
      <c r="A13" s="1"/>
      <c r="B13" s="55" t="s">
        <v>16</v>
      </c>
      <c r="C13" s="56"/>
      <c r="D13" s="6"/>
      <c r="E13" s="6"/>
      <c r="F13" s="58"/>
      <c r="G13" s="54"/>
      <c r="H13" s="1"/>
      <c r="J13" s="50">
        <v>1950</v>
      </c>
      <c r="K13" s="50">
        <v>86.5</v>
      </c>
    </row>
    <row r="14" spans="1:11" ht="18.75" x14ac:dyDescent="0.3">
      <c r="A14" s="1"/>
      <c r="B14" s="7" t="s">
        <v>13</v>
      </c>
      <c r="C14" s="3">
        <v>40</v>
      </c>
      <c r="D14" s="18">
        <f>C14*6</f>
        <v>240</v>
      </c>
      <c r="E14" s="18">
        <v>95</v>
      </c>
      <c r="F14" s="61">
        <f>IF(D14&lt;&gt;0, D14*E14/1000,"")</f>
        <v>22.8</v>
      </c>
      <c r="G14" s="62"/>
      <c r="H14" s="1"/>
      <c r="J14" s="50">
        <v>1950</v>
      </c>
      <c r="K14" s="50">
        <v>85.75</v>
      </c>
    </row>
    <row r="15" spans="1:11" ht="21" x14ac:dyDescent="0.35">
      <c r="A15" s="1"/>
      <c r="B15" s="51" t="s">
        <v>11</v>
      </c>
      <c r="C15" s="52"/>
      <c r="D15" s="19">
        <f>SUM(D12:D14)</f>
        <v>1904.48</v>
      </c>
      <c r="E15" s="20"/>
      <c r="F15" s="68">
        <f>SUM(F12:F14)</f>
        <v>167.82987679999999</v>
      </c>
      <c r="G15" s="69"/>
      <c r="H15" s="1"/>
      <c r="J15" s="2"/>
    </row>
    <row r="16" spans="1:11" ht="12" customHeight="1" x14ac:dyDescent="0.35">
      <c r="A16" s="1"/>
      <c r="B16" s="51"/>
      <c r="C16" s="57"/>
      <c r="D16" s="11"/>
      <c r="E16" s="8"/>
      <c r="F16" s="58"/>
      <c r="G16" s="54"/>
      <c r="H16" s="1"/>
      <c r="J16" s="2"/>
    </row>
    <row r="17" spans="1:10" ht="21" x14ac:dyDescent="0.35">
      <c r="A17" s="1"/>
      <c r="B17" s="36" t="s">
        <v>14</v>
      </c>
      <c r="C17" s="14">
        <v>1.1000000000000001</v>
      </c>
      <c r="D17" s="21">
        <f>-C17*6</f>
        <v>-6.6000000000000005</v>
      </c>
      <c r="E17" s="21">
        <f>E14</f>
        <v>95</v>
      </c>
      <c r="F17" s="61">
        <f>IF(D17&lt;&gt;0,D17*E17/1000,"")</f>
        <v>-0.627</v>
      </c>
      <c r="G17" s="62"/>
      <c r="H17" s="1"/>
      <c r="J17" s="2"/>
    </row>
    <row r="18" spans="1:10" ht="21" x14ac:dyDescent="0.35">
      <c r="A18" s="1"/>
      <c r="B18" s="51" t="s">
        <v>6</v>
      </c>
      <c r="C18" s="52"/>
      <c r="D18" s="13">
        <f>SUM(D15:D17)</f>
        <v>1897.88</v>
      </c>
      <c r="E18" s="35">
        <f>F18*1000/D18</f>
        <v>88.099814951419475</v>
      </c>
      <c r="F18" s="65">
        <f>SUM(F15:F17)</f>
        <v>167.20287679999998</v>
      </c>
      <c r="G18" s="66"/>
      <c r="H18" s="1"/>
      <c r="J18" s="2"/>
    </row>
    <row r="19" spans="1:10" ht="11.25" customHeight="1" x14ac:dyDescent="0.35">
      <c r="A19" s="1"/>
      <c r="B19" s="53"/>
      <c r="C19" s="58"/>
      <c r="D19" s="8"/>
      <c r="E19" s="8"/>
      <c r="F19" s="59" t="str">
        <f>IF(D19&lt;&gt;0, D19*E19/1000,"")</f>
        <v/>
      </c>
      <c r="G19" s="60"/>
      <c r="H19" s="1"/>
      <c r="J19" s="2"/>
    </row>
    <row r="20" spans="1:10" ht="18.75" x14ac:dyDescent="0.3">
      <c r="A20" s="1"/>
      <c r="B20" s="16" t="s">
        <v>15</v>
      </c>
      <c r="C20" s="3">
        <v>20</v>
      </c>
      <c r="D20" s="22">
        <f>-C20*6</f>
        <v>-120</v>
      </c>
      <c r="E20" s="22">
        <f>E14</f>
        <v>95</v>
      </c>
      <c r="F20" s="61">
        <f>IF(D20&lt;&gt;0,D20*E20/1000,"")</f>
        <v>-11.4</v>
      </c>
      <c r="G20" s="62"/>
      <c r="H20" s="1"/>
    </row>
    <row r="21" spans="1:10" ht="18.75" x14ac:dyDescent="0.3">
      <c r="A21" s="1"/>
      <c r="B21" s="51" t="s">
        <v>7</v>
      </c>
      <c r="C21" s="52"/>
      <c r="D21" s="9">
        <f>SUM(D18:D20)</f>
        <v>1777.88</v>
      </c>
      <c r="E21" s="34">
        <f>F21*1000/D21</f>
        <v>87.634079240443654</v>
      </c>
      <c r="F21" s="63">
        <f>SUM(F18:F20)</f>
        <v>155.80287679999998</v>
      </c>
      <c r="G21" s="64"/>
      <c r="H21" s="1"/>
    </row>
    <row r="22" spans="1:10" ht="18.75" x14ac:dyDescent="0.3">
      <c r="A22" s="1"/>
      <c r="B22" s="1"/>
      <c r="C22" s="1"/>
      <c r="D22" s="1"/>
      <c r="E22" s="1"/>
      <c r="F22" s="1"/>
      <c r="G22" s="1"/>
      <c r="H22" s="1"/>
    </row>
    <row r="23" spans="1:10" ht="18.75" x14ac:dyDescent="0.3">
      <c r="A23" s="1"/>
    </row>
    <row r="24" spans="1:10" ht="21" x14ac:dyDescent="0.35">
      <c r="A24" s="1"/>
      <c r="B24" s="2"/>
      <c r="C24" s="2"/>
      <c r="D24" s="2"/>
      <c r="E24" s="2"/>
      <c r="F24" s="2"/>
      <c r="G24" s="2"/>
      <c r="H24" s="2"/>
      <c r="I24" s="2"/>
    </row>
    <row r="25" spans="1:10" ht="21" x14ac:dyDescent="0.35">
      <c r="B25" s="2"/>
      <c r="C25" s="2"/>
      <c r="D25" s="2"/>
      <c r="E25" s="2"/>
      <c r="F25" s="2"/>
      <c r="G25" s="2"/>
      <c r="H25" s="2"/>
      <c r="I25" s="2"/>
    </row>
    <row r="30" spans="1:10" x14ac:dyDescent="0.25">
      <c r="B30" s="27" t="s">
        <v>17</v>
      </c>
    </row>
    <row r="40" spans="1:3" ht="15" customHeight="1" x14ac:dyDescent="0.25">
      <c r="A40" t="s">
        <v>12</v>
      </c>
      <c r="B40" s="12"/>
      <c r="C40" s="12"/>
    </row>
    <row r="44" spans="1:3" ht="15" customHeight="1" x14ac:dyDescent="0.25">
      <c r="B44" s="10"/>
      <c r="C44" s="10"/>
    </row>
  </sheetData>
  <mergeCells count="28">
    <mergeCell ref="F20:G20"/>
    <mergeCell ref="F21:G21"/>
    <mergeCell ref="F5:G5"/>
    <mergeCell ref="F13:G13"/>
    <mergeCell ref="F14:G14"/>
    <mergeCell ref="F15:G15"/>
    <mergeCell ref="F6:G6"/>
    <mergeCell ref="F9:G9"/>
    <mergeCell ref="F10:G10"/>
    <mergeCell ref="F11:G11"/>
    <mergeCell ref="F8:G8"/>
    <mergeCell ref="F12:G12"/>
    <mergeCell ref="F16:G16"/>
    <mergeCell ref="F17:G17"/>
    <mergeCell ref="F18:G18"/>
    <mergeCell ref="F19:G19"/>
    <mergeCell ref="B21:C21"/>
    <mergeCell ref="B6:C6"/>
    <mergeCell ref="B9:C9"/>
    <mergeCell ref="B10:C10"/>
    <mergeCell ref="B11:C11"/>
    <mergeCell ref="B7:C7"/>
    <mergeCell ref="B12:C12"/>
    <mergeCell ref="B13:C13"/>
    <mergeCell ref="B15:C15"/>
    <mergeCell ref="B16:C16"/>
    <mergeCell ref="B18:C18"/>
    <mergeCell ref="B19:C19"/>
  </mergeCells>
  <pageMargins left="0.7" right="0.7" top="0.75" bottom="0.75" header="0.3" footer="0.3"/>
  <pageSetup orientation="landscape" r:id="rId1"/>
  <headerFooter>
    <oddHeader>&amp;C&amp;"-,Bold"&amp;24N56280 Weight &amp;&amp; Balance Worksheet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990FF"/>
  </sheetPr>
  <dimension ref="A1:K42"/>
  <sheetViews>
    <sheetView view="pageLayout" topLeftCell="B1" zoomScaleNormal="110" workbookViewId="0">
      <selection activeCell="J2" sqref="J2"/>
    </sheetView>
  </sheetViews>
  <sheetFormatPr defaultRowHeight="15" x14ac:dyDescent="0.25"/>
  <cols>
    <col min="1" max="1" width="12.28515625" hidden="1" customWidth="1"/>
    <col min="2" max="2" width="17.5703125" customWidth="1"/>
    <col min="3" max="3" width="6.140625" customWidth="1"/>
    <col min="4" max="4" width="9.42578125" customWidth="1"/>
    <col min="5" max="5" width="8.140625" customWidth="1"/>
    <col min="6" max="6" width="9.42578125" customWidth="1"/>
    <col min="7" max="7" width="6.42578125" customWidth="1"/>
    <col min="8" max="8" width="8" customWidth="1"/>
    <col min="9" max="9" width="18.7109375" customWidth="1"/>
    <col min="10" max="10" width="16.28515625" customWidth="1"/>
    <col min="11" max="11" width="5.42578125" customWidth="1"/>
    <col min="12" max="12" width="14.42578125" customWidth="1"/>
  </cols>
  <sheetData>
    <row r="1" spans="1:11" ht="3" customHeight="1" x14ac:dyDescent="0.3">
      <c r="A1" s="1"/>
      <c r="C1" s="46"/>
      <c r="D1" s="45"/>
      <c r="E1" s="45"/>
      <c r="F1" s="45"/>
      <c r="G1" s="45"/>
      <c r="H1" s="45"/>
      <c r="I1" s="44"/>
      <c r="J1" s="44"/>
      <c r="K1" s="44"/>
    </row>
    <row r="2" spans="1:11" ht="18.75" x14ac:dyDescent="0.3">
      <c r="A2" s="1"/>
      <c r="B2" s="1"/>
      <c r="C2" s="1"/>
      <c r="D2" s="1"/>
      <c r="E2" s="6"/>
      <c r="F2" s="6"/>
      <c r="G2" s="6"/>
      <c r="H2" s="1"/>
      <c r="J2" s="23">
        <f ca="1">NOW()</f>
        <v>43558.702212615739</v>
      </c>
    </row>
    <row r="3" spans="1:11" ht="18.75" x14ac:dyDescent="0.3">
      <c r="A3" s="1"/>
      <c r="B3" s="1"/>
      <c r="C3" s="1"/>
      <c r="D3" s="1"/>
      <c r="E3" s="6"/>
      <c r="F3" s="6"/>
      <c r="G3" s="6"/>
      <c r="H3" s="1"/>
      <c r="J3" s="1"/>
    </row>
    <row r="4" spans="1:11" ht="21" customHeight="1" x14ac:dyDescent="0.35">
      <c r="A4" s="1"/>
      <c r="B4" s="1"/>
      <c r="C4" s="1"/>
      <c r="D4" s="1"/>
      <c r="E4" s="1"/>
      <c r="F4" s="1"/>
      <c r="G4" s="1"/>
      <c r="H4" s="1"/>
      <c r="J4" s="2"/>
    </row>
    <row r="5" spans="1:11" ht="21" x14ac:dyDescent="0.35">
      <c r="A5" s="1"/>
      <c r="B5" s="5"/>
      <c r="C5" s="5"/>
      <c r="D5" s="4" t="s">
        <v>8</v>
      </c>
      <c r="E5" s="4" t="s">
        <v>9</v>
      </c>
      <c r="F5" s="67" t="s">
        <v>10</v>
      </c>
      <c r="G5" s="60"/>
      <c r="H5" s="1"/>
      <c r="J5" s="2"/>
    </row>
    <row r="6" spans="1:11" ht="18.75" x14ac:dyDescent="0.3">
      <c r="A6" s="1"/>
      <c r="B6" s="51" t="s">
        <v>0</v>
      </c>
      <c r="C6" s="52"/>
      <c r="D6" s="77">
        <v>1100</v>
      </c>
      <c r="E6" s="17">
        <v>34.9</v>
      </c>
      <c r="F6" s="68">
        <f>D6*E6/1000</f>
        <v>38.39</v>
      </c>
      <c r="G6" s="69"/>
      <c r="H6" s="1"/>
      <c r="J6" s="75">
        <v>34.5</v>
      </c>
      <c r="K6" s="75">
        <v>1100</v>
      </c>
    </row>
    <row r="7" spans="1:11" ht="18.75" x14ac:dyDescent="0.3">
      <c r="A7" s="1"/>
      <c r="B7" s="53" t="s">
        <v>2</v>
      </c>
      <c r="C7" s="54"/>
      <c r="D7" s="3">
        <v>185</v>
      </c>
      <c r="E7" s="18">
        <v>39</v>
      </c>
      <c r="F7" s="61">
        <f>IF(D7&lt;&gt;0, D7*E7/1000,"")</f>
        <v>7.2149999999999999</v>
      </c>
      <c r="G7" s="62"/>
      <c r="H7" s="1"/>
      <c r="J7" s="75">
        <v>41</v>
      </c>
      <c r="K7" s="75">
        <v>1325</v>
      </c>
    </row>
    <row r="8" spans="1:11" ht="18.75" x14ac:dyDescent="0.3">
      <c r="A8" s="1"/>
      <c r="B8" s="53" t="s">
        <v>3</v>
      </c>
      <c r="C8" s="54"/>
      <c r="D8" s="3">
        <v>10</v>
      </c>
      <c r="E8" s="18">
        <v>64</v>
      </c>
      <c r="F8" s="61">
        <f>IF(D8&lt;&gt;0, D8*E8/1000,"")</f>
        <v>0.64</v>
      </c>
      <c r="G8" s="62"/>
      <c r="H8" s="1"/>
      <c r="J8" s="75">
        <v>52.5</v>
      </c>
      <c r="K8" s="75">
        <v>1600</v>
      </c>
    </row>
    <row r="9" spans="1:11" ht="18.75" x14ac:dyDescent="0.3">
      <c r="A9" s="1"/>
      <c r="B9" s="53" t="s">
        <v>4</v>
      </c>
      <c r="C9" s="54"/>
      <c r="D9" s="3">
        <v>0</v>
      </c>
      <c r="E9" s="18">
        <v>84</v>
      </c>
      <c r="F9" s="61" t="str">
        <f>IF(D9&lt;&gt;0, D9*E9/1000,"")</f>
        <v/>
      </c>
      <c r="G9" s="62"/>
      <c r="H9" s="1"/>
      <c r="J9" s="75">
        <v>60</v>
      </c>
      <c r="K9" s="75">
        <v>1600</v>
      </c>
    </row>
    <row r="10" spans="1:11" ht="18.75" x14ac:dyDescent="0.3">
      <c r="A10" s="1"/>
      <c r="B10" s="51" t="s">
        <v>5</v>
      </c>
      <c r="C10" s="52"/>
      <c r="D10" s="17">
        <f>SUM(D6:D9)</f>
        <v>1295</v>
      </c>
      <c r="E10" s="18"/>
      <c r="F10" s="68">
        <f>SUM(F6:F9)</f>
        <v>46.245000000000005</v>
      </c>
      <c r="G10" s="69"/>
      <c r="H10" s="1"/>
      <c r="J10" s="75">
        <v>42</v>
      </c>
      <c r="K10" s="75">
        <v>1100</v>
      </c>
    </row>
    <row r="11" spans="1:11" ht="13.5" customHeight="1" x14ac:dyDescent="0.35">
      <c r="A11" s="1"/>
      <c r="B11" s="55" t="s">
        <v>16</v>
      </c>
      <c r="C11" s="56"/>
      <c r="D11" s="6"/>
      <c r="E11" s="6"/>
      <c r="F11" s="58"/>
      <c r="G11" s="54"/>
      <c r="H11" s="1"/>
      <c r="J11" s="2"/>
    </row>
    <row r="12" spans="1:11" ht="21" x14ac:dyDescent="0.35">
      <c r="A12" s="1"/>
      <c r="B12" s="7" t="s">
        <v>13</v>
      </c>
      <c r="C12" s="14">
        <v>22.5</v>
      </c>
      <c r="D12" s="18">
        <f>C12*6</f>
        <v>135</v>
      </c>
      <c r="E12" s="18">
        <v>42.2</v>
      </c>
      <c r="F12" s="61">
        <f>IF(D12&lt;&gt;0, D12*E12/1000,"")</f>
        <v>5.6970000000000001</v>
      </c>
      <c r="G12" s="62"/>
      <c r="H12" s="1"/>
      <c r="J12" s="2"/>
    </row>
    <row r="13" spans="1:11" ht="21" x14ac:dyDescent="0.35">
      <c r="A13" s="1"/>
      <c r="B13" s="51" t="s">
        <v>11</v>
      </c>
      <c r="C13" s="52"/>
      <c r="D13" s="19">
        <f>SUM(D10:D12)</f>
        <v>1430</v>
      </c>
      <c r="E13" s="20"/>
      <c r="F13" s="68">
        <f>SUM(F10:F12)</f>
        <v>51.942000000000007</v>
      </c>
      <c r="G13" s="69"/>
      <c r="H13" s="1"/>
      <c r="J13" s="2"/>
    </row>
    <row r="14" spans="1:11" ht="12" customHeight="1" x14ac:dyDescent="0.35">
      <c r="A14" s="1"/>
      <c r="B14" s="51"/>
      <c r="C14" s="57"/>
      <c r="D14" s="11"/>
      <c r="E14" s="8"/>
      <c r="F14" s="58"/>
      <c r="G14" s="54"/>
      <c r="H14" s="1"/>
      <c r="J14" s="2"/>
    </row>
    <row r="15" spans="1:11" ht="21" x14ac:dyDescent="0.35">
      <c r="A15" s="1"/>
      <c r="B15" s="15" t="s">
        <v>14</v>
      </c>
      <c r="C15" s="14">
        <v>1.1000000000000001</v>
      </c>
      <c r="D15" s="21">
        <f>-C15*6</f>
        <v>-6.6000000000000005</v>
      </c>
      <c r="E15" s="21">
        <f>E12</f>
        <v>42.2</v>
      </c>
      <c r="F15" s="61">
        <f>IF(D15&lt;&gt;0,D15*E15/1000,"")</f>
        <v>-0.27852000000000005</v>
      </c>
      <c r="G15" s="62"/>
      <c r="H15" s="1"/>
      <c r="J15" s="2"/>
    </row>
    <row r="16" spans="1:11" ht="21" x14ac:dyDescent="0.35">
      <c r="A16" s="1"/>
      <c r="B16" s="51" t="s">
        <v>6</v>
      </c>
      <c r="C16" s="52"/>
      <c r="D16" s="13">
        <f>SUM(D13:D15)</f>
        <v>1423.4</v>
      </c>
      <c r="E16" s="20"/>
      <c r="F16" s="65">
        <f>SUM(F13:F15)</f>
        <v>51.663480000000007</v>
      </c>
      <c r="G16" s="66"/>
      <c r="H16" s="1"/>
      <c r="J16" s="2"/>
    </row>
    <row r="17" spans="1:10" ht="11.25" customHeight="1" x14ac:dyDescent="0.35">
      <c r="A17" s="1"/>
      <c r="B17" s="53"/>
      <c r="C17" s="58"/>
      <c r="D17" s="8"/>
      <c r="E17" s="8"/>
      <c r="F17" s="59" t="str">
        <f>IF(D17&lt;&gt;0, D17*E17/1000,"")</f>
        <v/>
      </c>
      <c r="G17" s="60"/>
      <c r="H17" s="1"/>
      <c r="J17" s="2"/>
    </row>
    <row r="18" spans="1:10" ht="21" x14ac:dyDescent="0.35">
      <c r="A18" s="1"/>
      <c r="B18" s="16" t="s">
        <v>15</v>
      </c>
      <c r="C18" s="3">
        <v>14</v>
      </c>
      <c r="D18" s="22">
        <f>-C18*6</f>
        <v>-84</v>
      </c>
      <c r="E18" s="22">
        <f>E12</f>
        <v>42.2</v>
      </c>
      <c r="F18" s="61">
        <f>IF(D18&lt;&gt;0,D18*E18/1000,"")</f>
        <v>-3.5448000000000004</v>
      </c>
      <c r="G18" s="62"/>
      <c r="H18" s="1"/>
      <c r="J18" s="2"/>
    </row>
    <row r="19" spans="1:10" ht="18.75" x14ac:dyDescent="0.3">
      <c r="A19" s="1"/>
      <c r="B19" s="51" t="s">
        <v>7</v>
      </c>
      <c r="C19" s="52"/>
      <c r="D19" s="9">
        <f>SUM(D16:D18)</f>
        <v>1339.4</v>
      </c>
      <c r="E19" s="18"/>
      <c r="F19" s="63">
        <f>SUM(F16:F18)</f>
        <v>48.118680000000005</v>
      </c>
      <c r="G19" s="64"/>
      <c r="H19" s="1"/>
    </row>
    <row r="20" spans="1:10" ht="18.75" x14ac:dyDescent="0.3">
      <c r="A20" s="1"/>
      <c r="B20" s="1"/>
      <c r="C20" s="1"/>
      <c r="D20" s="1"/>
      <c r="E20" s="1"/>
      <c r="F20" s="1"/>
      <c r="G20" s="1"/>
      <c r="H20" s="1"/>
    </row>
    <row r="21" spans="1:10" ht="18.75" x14ac:dyDescent="0.3">
      <c r="A21" s="1"/>
    </row>
    <row r="22" spans="1:10" ht="21" x14ac:dyDescent="0.35">
      <c r="A22" s="1"/>
      <c r="B22" s="2"/>
      <c r="C22" s="2"/>
      <c r="D22" s="2"/>
      <c r="E22" s="2"/>
      <c r="F22" s="2"/>
      <c r="G22" s="2"/>
      <c r="H22" s="2"/>
      <c r="I22" s="2"/>
    </row>
    <row r="23" spans="1:10" ht="21" x14ac:dyDescent="0.35">
      <c r="B23" s="2"/>
      <c r="C23" s="2"/>
      <c r="D23" s="2"/>
      <c r="E23" s="2"/>
      <c r="F23" s="2"/>
      <c r="G23" s="2"/>
      <c r="H23" s="2"/>
      <c r="I23" s="2"/>
    </row>
    <row r="29" spans="1:10" x14ac:dyDescent="0.25">
      <c r="B29" s="27" t="s">
        <v>17</v>
      </c>
    </row>
    <row r="38" spans="1:3" ht="15" customHeight="1" x14ac:dyDescent="0.25">
      <c r="A38" t="s">
        <v>12</v>
      </c>
      <c r="B38" s="12"/>
      <c r="C38" s="12"/>
    </row>
    <row r="42" spans="1:3" ht="15" customHeight="1" x14ac:dyDescent="0.25">
      <c r="B42" s="10"/>
      <c r="C42" s="10"/>
    </row>
  </sheetData>
  <mergeCells count="26">
    <mergeCell ref="B17:C17"/>
    <mergeCell ref="B19:C19"/>
    <mergeCell ref="B6:C6"/>
    <mergeCell ref="B7:C7"/>
    <mergeCell ref="B8:C8"/>
    <mergeCell ref="B9:C9"/>
    <mergeCell ref="B10:C10"/>
    <mergeCell ref="B11:C11"/>
    <mergeCell ref="B13:C13"/>
    <mergeCell ref="B14:C14"/>
    <mergeCell ref="B16:C16"/>
    <mergeCell ref="F17:G17"/>
    <mergeCell ref="F18:G18"/>
    <mergeCell ref="F19:G19"/>
    <mergeCell ref="F14:G14"/>
    <mergeCell ref="F15:G15"/>
    <mergeCell ref="F16:G16"/>
    <mergeCell ref="F5:G5"/>
    <mergeCell ref="F11:G11"/>
    <mergeCell ref="F12:G12"/>
    <mergeCell ref="F13:G13"/>
    <mergeCell ref="F6:G6"/>
    <mergeCell ref="F7:G7"/>
    <mergeCell ref="F8:G8"/>
    <mergeCell ref="F9:G9"/>
    <mergeCell ref="F10:G10"/>
  </mergeCells>
  <pageMargins left="0.7" right="0.7" top="0.75" bottom="0.75" header="0.3" footer="0.3"/>
  <pageSetup orientation="landscape" r:id="rId1"/>
  <headerFooter>
    <oddHeader>&amp;C&amp;"-,Bold"&amp;24N5330Q Weight &amp;&amp; Balance Worksheet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E0C70-3496-441D-803A-06A5B423570A}">
  <sheetPr>
    <tabColor theme="9" tint="0.59999389629810485"/>
  </sheetPr>
  <dimension ref="A1:K42"/>
  <sheetViews>
    <sheetView view="pageLayout" topLeftCell="B1" zoomScaleNormal="110" workbookViewId="0">
      <selection activeCell="J2" sqref="J2"/>
    </sheetView>
  </sheetViews>
  <sheetFormatPr defaultRowHeight="15" x14ac:dyDescent="0.25"/>
  <cols>
    <col min="1" max="1" width="12.28515625" hidden="1" customWidth="1"/>
    <col min="2" max="2" width="16.5703125" customWidth="1"/>
    <col min="3" max="3" width="5.28515625" customWidth="1"/>
    <col min="4" max="4" width="9.42578125" customWidth="1"/>
    <col min="5" max="5" width="8.85546875" customWidth="1"/>
    <col min="6" max="6" width="9.42578125" customWidth="1"/>
    <col min="7" max="7" width="6.42578125" customWidth="1"/>
    <col min="8" max="8" width="8" customWidth="1"/>
    <col min="9" max="9" width="18.7109375" customWidth="1"/>
    <col min="10" max="10" width="16.28515625" customWidth="1"/>
    <col min="11" max="11" width="5.42578125" customWidth="1"/>
    <col min="12" max="12" width="14.42578125" customWidth="1"/>
  </cols>
  <sheetData>
    <row r="1" spans="1:11" ht="3" customHeight="1" x14ac:dyDescent="0.3">
      <c r="A1" s="1"/>
      <c r="C1" s="79"/>
      <c r="D1" s="80"/>
      <c r="E1" s="80"/>
      <c r="F1" s="80"/>
      <c r="G1" s="80"/>
      <c r="H1" s="80"/>
      <c r="I1" s="81"/>
      <c r="J1" s="81"/>
      <c r="K1" s="81"/>
    </row>
    <row r="2" spans="1:11" ht="18.75" x14ac:dyDescent="0.3">
      <c r="A2" s="1"/>
      <c r="B2" s="1"/>
      <c r="C2" s="1"/>
      <c r="D2" s="1"/>
      <c r="E2" s="6"/>
      <c r="F2" s="6"/>
      <c r="G2" s="6"/>
      <c r="H2" s="1"/>
      <c r="J2" s="23">
        <f ca="1">NOW()</f>
        <v>43558.702212615739</v>
      </c>
    </row>
    <row r="3" spans="1:11" ht="18.75" x14ac:dyDescent="0.3">
      <c r="A3" s="1"/>
      <c r="B3" s="1"/>
      <c r="C3" s="1"/>
      <c r="D3" s="1"/>
      <c r="E3" s="6"/>
      <c r="F3" s="6"/>
      <c r="G3" s="6"/>
      <c r="H3" s="1"/>
      <c r="J3" s="1"/>
    </row>
    <row r="4" spans="1:11" ht="21" customHeight="1" x14ac:dyDescent="0.35">
      <c r="A4" s="1"/>
      <c r="B4" s="1"/>
      <c r="C4" s="1"/>
      <c r="D4" s="1"/>
      <c r="E4" s="1"/>
      <c r="F4" s="1"/>
      <c r="G4" s="1"/>
      <c r="H4" s="1"/>
      <c r="J4" s="2"/>
    </row>
    <row r="5" spans="1:11" ht="21" x14ac:dyDescent="0.35">
      <c r="A5" s="1"/>
      <c r="B5" s="5"/>
      <c r="C5" s="5"/>
      <c r="D5" s="4" t="s">
        <v>8</v>
      </c>
      <c r="E5" s="4" t="s">
        <v>21</v>
      </c>
      <c r="F5" s="67" t="s">
        <v>10</v>
      </c>
      <c r="G5" s="60"/>
      <c r="H5" s="1"/>
      <c r="J5" s="2"/>
    </row>
    <row r="6" spans="1:11" ht="18.75" x14ac:dyDescent="0.3">
      <c r="A6" s="1"/>
      <c r="B6" s="70" t="s">
        <v>0</v>
      </c>
      <c r="C6" s="71"/>
      <c r="D6" s="76">
        <v>2616.46</v>
      </c>
      <c r="E6" s="19">
        <v>110.44</v>
      </c>
      <c r="F6" s="72">
        <f>D6*E6/1000</f>
        <v>288.96184240000002</v>
      </c>
      <c r="G6" s="69"/>
      <c r="H6" s="1"/>
      <c r="J6" s="74">
        <v>106.5</v>
      </c>
      <c r="K6" s="74">
        <v>2400</v>
      </c>
    </row>
    <row r="7" spans="1:11" ht="18.75" x14ac:dyDescent="0.3">
      <c r="A7" s="1"/>
      <c r="B7" s="53" t="s">
        <v>2</v>
      </c>
      <c r="C7" s="54"/>
      <c r="D7" s="3">
        <v>185</v>
      </c>
      <c r="E7" s="18">
        <v>108</v>
      </c>
      <c r="F7" s="61">
        <f>IF(D7&lt;&gt;0, D7*E7/1000,"")</f>
        <v>19.98</v>
      </c>
      <c r="G7" s="62"/>
      <c r="H7" s="1"/>
      <c r="J7" s="74">
        <v>106.5</v>
      </c>
      <c r="K7" s="74">
        <v>3250</v>
      </c>
    </row>
    <row r="8" spans="1:11" ht="18.75" x14ac:dyDescent="0.3">
      <c r="A8" s="1"/>
      <c r="B8" s="53" t="s">
        <v>1</v>
      </c>
      <c r="C8" s="54"/>
      <c r="D8" s="3">
        <v>0</v>
      </c>
      <c r="E8" s="18">
        <v>142</v>
      </c>
      <c r="F8" s="61" t="str">
        <f>IF(D8&lt;&gt;0, D8*E8/1000,"")</f>
        <v/>
      </c>
      <c r="G8" s="62"/>
      <c r="H8" s="1"/>
      <c r="J8" s="74">
        <v>111</v>
      </c>
      <c r="K8" s="74">
        <v>3900</v>
      </c>
    </row>
    <row r="9" spans="1:11" ht="18.75" x14ac:dyDescent="0.3">
      <c r="A9" s="1"/>
      <c r="B9" s="53" t="s">
        <v>3</v>
      </c>
      <c r="C9" s="54"/>
      <c r="D9" s="3">
        <v>10</v>
      </c>
      <c r="E9" s="18">
        <v>167</v>
      </c>
      <c r="F9" s="61">
        <f>IF(D9&lt;&gt;0, D9*E9/1000,"")</f>
        <v>1.67</v>
      </c>
      <c r="G9" s="62"/>
      <c r="H9" s="1"/>
      <c r="J9" s="74">
        <v>117.5</v>
      </c>
      <c r="K9" s="74">
        <v>3900</v>
      </c>
    </row>
    <row r="10" spans="1:11" ht="18.75" x14ac:dyDescent="0.3">
      <c r="A10" s="1"/>
      <c r="B10" s="51" t="s">
        <v>5</v>
      </c>
      <c r="C10" s="52"/>
      <c r="D10" s="17">
        <f>SUM(D6:D9)</f>
        <v>2811.46</v>
      </c>
      <c r="E10" s="18"/>
      <c r="F10" s="68">
        <f>SUM(F6:F9)</f>
        <v>310.61184240000006</v>
      </c>
      <c r="G10" s="69"/>
      <c r="H10" s="1"/>
      <c r="J10" s="74">
        <v>117.5</v>
      </c>
      <c r="K10" s="74">
        <v>2400</v>
      </c>
    </row>
    <row r="11" spans="1:11" ht="13.5" customHeight="1" x14ac:dyDescent="0.3">
      <c r="A11" s="1"/>
      <c r="B11" s="55" t="s">
        <v>16</v>
      </c>
      <c r="C11" s="56"/>
      <c r="D11" s="6"/>
      <c r="E11" s="6"/>
      <c r="F11" s="58"/>
      <c r="G11" s="54"/>
      <c r="H11" s="1"/>
      <c r="J11" s="50"/>
      <c r="K11" s="50"/>
    </row>
    <row r="12" spans="1:11" ht="18.75" x14ac:dyDescent="0.3">
      <c r="A12" s="1"/>
      <c r="B12" s="7" t="s">
        <v>13</v>
      </c>
      <c r="C12" s="3">
        <v>100</v>
      </c>
      <c r="D12" s="18">
        <f>C12*6</f>
        <v>600</v>
      </c>
      <c r="E12" s="18">
        <v>117</v>
      </c>
      <c r="F12" s="61">
        <f>IF(D12&lt;&gt;0, D12*E12/1000,"")</f>
        <v>70.2</v>
      </c>
      <c r="G12" s="62"/>
      <c r="H12" s="1"/>
      <c r="J12" s="50"/>
      <c r="K12" s="50"/>
    </row>
    <row r="13" spans="1:11" ht="21" x14ac:dyDescent="0.35">
      <c r="A13" s="1"/>
      <c r="B13" s="51" t="s">
        <v>11</v>
      </c>
      <c r="C13" s="52"/>
      <c r="D13" s="19">
        <f>SUM(D10:D12)</f>
        <v>3411.46</v>
      </c>
      <c r="E13" s="20"/>
      <c r="F13" s="68">
        <f>SUM(F10:F12)</f>
        <v>380.81184240000005</v>
      </c>
      <c r="G13" s="69"/>
      <c r="H13" s="1"/>
      <c r="J13" s="2"/>
    </row>
    <row r="14" spans="1:11" ht="12" customHeight="1" x14ac:dyDescent="0.35">
      <c r="A14" s="1"/>
      <c r="B14" s="51"/>
      <c r="C14" s="57"/>
      <c r="D14" s="11"/>
      <c r="E14" s="8"/>
      <c r="F14" s="58"/>
      <c r="G14" s="54"/>
      <c r="H14" s="1"/>
      <c r="J14" s="2"/>
    </row>
    <row r="15" spans="1:11" ht="21" x14ac:dyDescent="0.35">
      <c r="A15" s="1"/>
      <c r="B15" s="36" t="s">
        <v>14</v>
      </c>
      <c r="C15" s="14">
        <v>1.1000000000000001</v>
      </c>
      <c r="D15" s="21">
        <f>-C15*6</f>
        <v>-6.6000000000000005</v>
      </c>
      <c r="E15" s="21">
        <f>E12</f>
        <v>117</v>
      </c>
      <c r="F15" s="61">
        <f>IF(D15&lt;&gt;0,D15*E15/1000,"")</f>
        <v>-0.7722</v>
      </c>
      <c r="G15" s="62"/>
      <c r="H15" s="1"/>
      <c r="J15" s="2"/>
    </row>
    <row r="16" spans="1:11" ht="21" x14ac:dyDescent="0.35">
      <c r="A16" s="1"/>
      <c r="B16" s="51" t="s">
        <v>6</v>
      </c>
      <c r="C16" s="52"/>
      <c r="D16" s="13">
        <f>SUM(D13:D15)</f>
        <v>3404.86</v>
      </c>
      <c r="E16" s="35">
        <f>F16*1000/D16</f>
        <v>111.61681901752203</v>
      </c>
      <c r="F16" s="65">
        <f>SUM(F13:F15)</f>
        <v>380.03964240000005</v>
      </c>
      <c r="G16" s="66"/>
      <c r="H16" s="1"/>
      <c r="J16" s="2"/>
    </row>
    <row r="17" spans="1:10" ht="11.25" customHeight="1" x14ac:dyDescent="0.35">
      <c r="A17" s="1"/>
      <c r="B17" s="53"/>
      <c r="C17" s="58"/>
      <c r="D17" s="8"/>
      <c r="E17" s="8"/>
      <c r="F17" s="59" t="str">
        <f>IF(D17&lt;&gt;0, D17*E17/1000,"")</f>
        <v/>
      </c>
      <c r="G17" s="60"/>
      <c r="H17" s="1"/>
      <c r="J17" s="2"/>
    </row>
    <row r="18" spans="1:10" ht="18.75" x14ac:dyDescent="0.3">
      <c r="A18" s="1"/>
      <c r="B18" s="16" t="s">
        <v>15</v>
      </c>
      <c r="C18" s="3">
        <v>50</v>
      </c>
      <c r="D18" s="22">
        <f>-C18*6</f>
        <v>-300</v>
      </c>
      <c r="E18" s="22">
        <f>E12</f>
        <v>117</v>
      </c>
      <c r="F18" s="61">
        <f>IF(D18&lt;&gt;0,D18*E18/1000,"")</f>
        <v>-35.1</v>
      </c>
      <c r="G18" s="62"/>
      <c r="H18" s="1"/>
    </row>
    <row r="19" spans="1:10" ht="18.75" x14ac:dyDescent="0.3">
      <c r="A19" s="1"/>
      <c r="B19" s="51" t="s">
        <v>7</v>
      </c>
      <c r="C19" s="52"/>
      <c r="D19" s="9">
        <f>SUM(D16:D18)</f>
        <v>3104.86</v>
      </c>
      <c r="E19" s="34">
        <f>F19*1000/D19</f>
        <v>111.09668146067777</v>
      </c>
      <c r="F19" s="63">
        <f>SUM(F16:F18)</f>
        <v>344.93964240000003</v>
      </c>
      <c r="G19" s="64"/>
      <c r="H19" s="1"/>
    </row>
    <row r="20" spans="1:10" ht="18.75" x14ac:dyDescent="0.3">
      <c r="A20" s="1"/>
      <c r="B20" s="1"/>
      <c r="C20" s="1"/>
      <c r="D20" s="1"/>
      <c r="E20" s="1"/>
      <c r="F20" s="1"/>
      <c r="G20" s="1"/>
      <c r="H20" s="1"/>
    </row>
    <row r="21" spans="1:10" ht="18.75" x14ac:dyDescent="0.3">
      <c r="A21" s="1"/>
    </row>
    <row r="22" spans="1:10" ht="21" x14ac:dyDescent="0.35">
      <c r="A22" s="1"/>
      <c r="B22" s="2"/>
      <c r="C22" s="2"/>
      <c r="D22" s="2"/>
      <c r="E22" s="2"/>
      <c r="F22" s="2"/>
      <c r="G22" s="2"/>
      <c r="H22" s="2"/>
      <c r="I22" s="2"/>
    </row>
    <row r="23" spans="1:10" ht="21" x14ac:dyDescent="0.35">
      <c r="B23" s="2"/>
      <c r="C23" s="2"/>
      <c r="D23" s="2"/>
      <c r="E23" s="2"/>
      <c r="F23" s="2"/>
      <c r="G23" s="2"/>
      <c r="H23" s="2"/>
      <c r="I23" s="2"/>
    </row>
    <row r="27" spans="1:10" x14ac:dyDescent="0.25">
      <c r="I27" s="78" t="s">
        <v>22</v>
      </c>
      <c r="J27" s="78"/>
    </row>
    <row r="30" spans="1:10" x14ac:dyDescent="0.25">
      <c r="B30" s="27" t="s">
        <v>17</v>
      </c>
    </row>
    <row r="38" spans="1:3" ht="15" customHeight="1" x14ac:dyDescent="0.25">
      <c r="A38" t="s">
        <v>12</v>
      </c>
      <c r="B38" s="12"/>
      <c r="C38" s="12"/>
    </row>
    <row r="42" spans="1:3" ht="15" customHeight="1" x14ac:dyDescent="0.25">
      <c r="B42" s="10"/>
      <c r="C42" s="10"/>
    </row>
  </sheetData>
  <mergeCells count="27">
    <mergeCell ref="B19:C19"/>
    <mergeCell ref="F19:G19"/>
    <mergeCell ref="I27:J27"/>
    <mergeCell ref="F15:G15"/>
    <mergeCell ref="B16:C16"/>
    <mergeCell ref="F16:G16"/>
    <mergeCell ref="B17:C17"/>
    <mergeCell ref="F17:G17"/>
    <mergeCell ref="F18:G18"/>
    <mergeCell ref="B11:C11"/>
    <mergeCell ref="F11:G11"/>
    <mergeCell ref="F12:G12"/>
    <mergeCell ref="B13:C13"/>
    <mergeCell ref="F13:G13"/>
    <mergeCell ref="B14:C14"/>
    <mergeCell ref="F14:G14"/>
    <mergeCell ref="B8:C8"/>
    <mergeCell ref="F8:G8"/>
    <mergeCell ref="B9:C9"/>
    <mergeCell ref="F9:G9"/>
    <mergeCell ref="B10:C10"/>
    <mergeCell ref="F10:G10"/>
    <mergeCell ref="F5:G5"/>
    <mergeCell ref="B6:C6"/>
    <mergeCell ref="F6:G6"/>
    <mergeCell ref="B7:C7"/>
    <mergeCell ref="F7:G7"/>
  </mergeCells>
  <pageMargins left="0.7" right="0.7" top="0.75" bottom="0.75" header="0.3" footer="0.3"/>
  <pageSetup orientation="landscape" r:id="rId1"/>
  <headerFooter>
    <oddHeader>&amp;C&amp;"-,Bold"&amp;24N5116M Weight &amp;&amp; Balance Worksheet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N733MG</vt:lpstr>
      <vt:lpstr>N4432R</vt:lpstr>
      <vt:lpstr>N5128R</vt:lpstr>
      <vt:lpstr>N736YY</vt:lpstr>
      <vt:lpstr>N56280</vt:lpstr>
      <vt:lpstr>N5330Q</vt:lpstr>
      <vt:lpstr>N5116M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Bend Air Mechanics</cp:lastModifiedBy>
  <cp:lastPrinted>2018-06-13T00:48:30Z</cp:lastPrinted>
  <dcterms:created xsi:type="dcterms:W3CDTF">2018-06-01T23:04:12Z</dcterms:created>
  <dcterms:modified xsi:type="dcterms:W3CDTF">2019-04-03T23:55:37Z</dcterms:modified>
</cp:coreProperties>
</file>